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66925"/>
  <mc:AlternateContent xmlns:mc="http://schemas.openxmlformats.org/markup-compatibility/2006">
    <mc:Choice Requires="x15">
      <x15ac:absPath xmlns:x15ac="http://schemas.microsoft.com/office/spreadsheetml/2010/11/ac" url="C:\Users\gianclaudio\Google Drive\00 - Administrative stuff\05 - Libri e fatturazioni varie\01 - Libri\03 - CDG\v2021\Cap11\"/>
    </mc:Choice>
  </mc:AlternateContent>
  <xr:revisionPtr revIDLastSave="0" documentId="13_ncr:1_{6BA1AE17-9D8E-49E9-9FC5-5F2CCFCAA7B6}" xr6:coauthVersionLast="36" xr6:coauthVersionMax="36" xr10:uidLastSave="{00000000-0000-0000-0000-000000000000}"/>
  <bookViews>
    <workbookView xWindow="0" yWindow="0" windowWidth="19200" windowHeight="8150" xr2:uid="{00000000-000D-0000-FFFF-FFFF00000000}"/>
  </bookViews>
  <sheets>
    <sheet name="Data analyser" sheetId="1" r:id="rId1"/>
    <sheet name="DB" sheetId="2" r:id="rId2"/>
  </sheets>
  <definedNames>
    <definedName name="_xlnm.Print_Area" localSheetId="0">'Data analyser'!$A$8:$M$32</definedName>
  </definedNames>
  <calcPr calcId="191029"/>
</workbook>
</file>

<file path=xl/calcChain.xml><?xml version="1.0" encoding="utf-8"?>
<calcChain xmlns="http://schemas.openxmlformats.org/spreadsheetml/2006/main">
  <c r="B15" i="1" l="1"/>
  <c r="R3" i="1"/>
  <c r="AH15" i="1"/>
  <c r="B14" i="1"/>
  <c r="N9" i="1"/>
  <c r="V11" i="1" l="1"/>
  <c r="P11" i="1"/>
  <c r="O11" i="1"/>
  <c r="U11" i="1" s="1"/>
  <c r="T15" i="1"/>
  <c r="U15" i="1"/>
  <c r="V15" i="1"/>
  <c r="W15" i="1"/>
  <c r="X15" i="1"/>
  <c r="Y15" i="1"/>
  <c r="Z15" i="1"/>
  <c r="AA15" i="1"/>
  <c r="AB15" i="1"/>
  <c r="AC15" i="1"/>
  <c r="V10" i="1"/>
  <c r="P10" i="1"/>
  <c r="O10" i="1"/>
  <c r="T14" i="1"/>
  <c r="U14" i="1"/>
  <c r="V14" i="1"/>
  <c r="W14" i="1"/>
  <c r="X14" i="1"/>
  <c r="Y14" i="1"/>
  <c r="Z14" i="1"/>
  <c r="AA14" i="1"/>
  <c r="AB14" i="1"/>
  <c r="AC14" i="1"/>
  <c r="R13" i="1"/>
  <c r="T10" i="1"/>
  <c r="T11" i="1"/>
  <c r="Y12" i="1"/>
  <c r="Q10" i="1"/>
  <c r="Q11" i="1"/>
  <c r="Q12" i="1" s="1"/>
  <c r="R10" i="1"/>
  <c r="R11" i="1"/>
  <c r="S10" i="1"/>
  <c r="S11" i="1"/>
  <c r="A10" i="1"/>
  <c r="A11" i="1"/>
  <c r="U1" i="1" s="1"/>
  <c r="R1" i="1"/>
  <c r="S13" i="1"/>
  <c r="Q13" i="1"/>
  <c r="A16" i="1"/>
  <c r="A15" i="1"/>
  <c r="A14" i="1"/>
  <c r="O5" i="1" l="1"/>
  <c r="R12" i="1"/>
  <c r="S6" i="1"/>
  <c r="T6" i="1"/>
  <c r="U6" i="1"/>
  <c r="T12" i="1"/>
  <c r="T13" i="1" s="1"/>
  <c r="W11" i="1"/>
  <c r="O6" i="1"/>
  <c r="W6" i="1"/>
  <c r="U3" i="1"/>
  <c r="P6" i="1"/>
  <c r="X6" i="1"/>
  <c r="T3" i="1"/>
  <c r="V6" i="1"/>
  <c r="W3" i="1"/>
  <c r="Q6" i="1"/>
  <c r="Y6" i="1"/>
  <c r="O12" i="1"/>
  <c r="S3" i="1"/>
  <c r="R6" i="1"/>
  <c r="Z6" i="1"/>
  <c r="Q3" i="1"/>
  <c r="V12" i="1"/>
  <c r="O3" i="1"/>
  <c r="U10" i="1"/>
  <c r="U12" i="1" s="1"/>
  <c r="S12" i="1"/>
  <c r="AD14" i="1"/>
  <c r="AF14" i="1" s="1"/>
  <c r="AE15" i="1"/>
  <c r="AG15" i="1" s="1"/>
  <c r="P12" i="1"/>
  <c r="T2" i="1"/>
  <c r="Y3" i="1"/>
  <c r="S2" i="1"/>
  <c r="AE14" i="1"/>
  <c r="AG14" i="1" s="1"/>
  <c r="V3" i="1"/>
  <c r="W10" i="1"/>
  <c r="U2" i="1"/>
  <c r="AD15" i="1"/>
  <c r="AF15" i="1" s="1"/>
  <c r="X3" i="1"/>
  <c r="P3" i="1"/>
  <c r="Z2" i="1"/>
  <c r="R2" i="1"/>
  <c r="Y2" i="1"/>
  <c r="Q2" i="1"/>
  <c r="X2" i="1"/>
  <c r="P2" i="1"/>
  <c r="W2" i="1"/>
  <c r="O2" i="1"/>
  <c r="Z3" i="1"/>
  <c r="V2" i="1"/>
  <c r="V1" i="1" l="1"/>
  <c r="O13" i="1"/>
  <c r="B16" i="1" s="1"/>
  <c r="W12" i="1"/>
  <c r="AA3" i="1"/>
  <c r="AH14" i="1"/>
  <c r="AA2" i="1"/>
  <c r="N10" i="1" s="1"/>
  <c r="S1" i="1"/>
  <c r="N11" i="1" l="1"/>
  <c r="X11" i="1" s="1"/>
  <c r="X10" i="1"/>
  <c r="Z12" i="1" l="1"/>
  <c r="AA6" i="1"/>
  <c r="X12" i="1"/>
</calcChain>
</file>

<file path=xl/sharedStrings.xml><?xml version="1.0" encoding="utf-8"?>
<sst xmlns="http://schemas.openxmlformats.org/spreadsheetml/2006/main" count="350" uniqueCount="234">
  <si>
    <t>SOMMA</t>
  </si>
  <si>
    <t>TREND</t>
  </si>
  <si>
    <t>MEDIA3</t>
  </si>
  <si>
    <t>MEDIATOT</t>
  </si>
  <si>
    <t>σ</t>
  </si>
  <si>
    <t>σ/media</t>
  </si>
  <si>
    <t>tr/media</t>
  </si>
  <si>
    <t>med/med</t>
  </si>
  <si>
    <t>Periodo</t>
  </si>
  <si>
    <t>molto simile</t>
  </si>
  <si>
    <t>leggermente più alto</t>
  </si>
  <si>
    <t>più alto</t>
  </si>
  <si>
    <t>leggermente più basso</t>
  </si>
  <si>
    <t>sensibilmente più alto</t>
  </si>
  <si>
    <t>sensibilmente più basso</t>
  </si>
  <si>
    <t>molto più alto</t>
  </si>
  <si>
    <t>eccezionalmente più alto</t>
  </si>
  <si>
    <t>eccezionalmente più basso</t>
  </si>
  <si>
    <t>piuttosto stabile</t>
  </si>
  <si>
    <t>poco variabile</t>
  </si>
  <si>
    <t>variabile</t>
  </si>
  <si>
    <t>molto variabile</t>
  </si>
  <si>
    <t>fortemente instabile</t>
  </si>
  <si>
    <t>fuori controllo</t>
  </si>
  <si>
    <t>Crescita</t>
  </si>
  <si>
    <t>significativa decrescita</t>
  </si>
  <si>
    <t>forte decrescita</t>
  </si>
  <si>
    <t>Confronto tra cifre</t>
  </si>
  <si>
    <t>Sigma / Media</t>
  </si>
  <si>
    <t>modesta flessione</t>
  </si>
  <si>
    <t>sostanziale stabilità</t>
  </si>
  <si>
    <t>leggera crescita</t>
  </si>
  <si>
    <t>enorme decrescita</t>
  </si>
  <si>
    <t>significativa crescita</t>
  </si>
  <si>
    <t>forte crescita</t>
  </si>
  <si>
    <t>enorme crescita</t>
  </si>
  <si>
    <t>Andamento</t>
  </si>
  <si>
    <t>sostanzialmente piatto</t>
  </si>
  <si>
    <t>in forte declino</t>
  </si>
  <si>
    <t>decrescente</t>
  </si>
  <si>
    <t>crescente</t>
  </si>
  <si>
    <t>fortemente crescente</t>
  </si>
  <si>
    <t>Cosa rappresentano i periodi?</t>
  </si>
  <si>
    <t>Come si chiama la prima serie?</t>
  </si>
  <si>
    <t>Come si chiama la seconda serie?</t>
  </si>
  <si>
    <t>il</t>
  </si>
  <si>
    <t>a</t>
  </si>
  <si>
    <t>merge</t>
  </si>
  <si>
    <t>i</t>
  </si>
  <si>
    <t>ai</t>
  </si>
  <si>
    <t>dai</t>
  </si>
  <si>
    <t>sui</t>
  </si>
  <si>
    <t>agli</t>
  </si>
  <si>
    <t>dagli</t>
  </si>
  <si>
    <t>dell'</t>
  </si>
  <si>
    <t>all'</t>
  </si>
  <si>
    <t>dall'</t>
  </si>
  <si>
    <t>nell'</t>
  </si>
  <si>
    <t>con l'</t>
  </si>
  <si>
    <t>sull'</t>
  </si>
  <si>
    <t>per l'</t>
  </si>
  <si>
    <t>tra l'</t>
  </si>
  <si>
    <t>fra l'</t>
  </si>
  <si>
    <t xml:space="preserve">del </t>
  </si>
  <si>
    <t xml:space="preserve">al </t>
  </si>
  <si>
    <t xml:space="preserve">dal </t>
  </si>
  <si>
    <t xml:space="preserve">nel </t>
  </si>
  <si>
    <t xml:space="preserve">con il </t>
  </si>
  <si>
    <t xml:space="preserve">sul </t>
  </si>
  <si>
    <t xml:space="preserve">per il </t>
  </si>
  <si>
    <t xml:space="preserve">tra il </t>
  </si>
  <si>
    <t xml:space="preserve">fra il </t>
  </si>
  <si>
    <t xml:space="preserve">dello </t>
  </si>
  <si>
    <t xml:space="preserve">allo </t>
  </si>
  <si>
    <t xml:space="preserve">dallo </t>
  </si>
  <si>
    <t xml:space="preserve">nello </t>
  </si>
  <si>
    <t xml:space="preserve">con lo </t>
  </si>
  <si>
    <t xml:space="preserve">sullo </t>
  </si>
  <si>
    <t xml:space="preserve">per lo </t>
  </si>
  <si>
    <t xml:space="preserve">tra lo </t>
  </si>
  <si>
    <t xml:space="preserve">fra lo </t>
  </si>
  <si>
    <t xml:space="preserve">della </t>
  </si>
  <si>
    <t xml:space="preserve">alla </t>
  </si>
  <si>
    <t xml:space="preserve">dalla </t>
  </si>
  <si>
    <t xml:space="preserve">nella </t>
  </si>
  <si>
    <t xml:space="preserve">con la </t>
  </si>
  <si>
    <t xml:space="preserve">sulla </t>
  </si>
  <si>
    <t xml:space="preserve">per la </t>
  </si>
  <si>
    <t xml:space="preserve">tra la </t>
  </si>
  <si>
    <t xml:space="preserve">fra la </t>
  </si>
  <si>
    <t xml:space="preserve">dei </t>
  </si>
  <si>
    <t xml:space="preserve">ai </t>
  </si>
  <si>
    <t xml:space="preserve">dai </t>
  </si>
  <si>
    <t xml:space="preserve">nei </t>
  </si>
  <si>
    <t xml:space="preserve">con i </t>
  </si>
  <si>
    <t xml:space="preserve">sui </t>
  </si>
  <si>
    <t xml:space="preserve">per i </t>
  </si>
  <si>
    <t xml:space="preserve">tra i </t>
  </si>
  <si>
    <t xml:space="preserve">fra i </t>
  </si>
  <si>
    <t xml:space="preserve">degli </t>
  </si>
  <si>
    <t xml:space="preserve">agli </t>
  </si>
  <si>
    <t xml:space="preserve">dagli </t>
  </si>
  <si>
    <t xml:space="preserve">negli </t>
  </si>
  <si>
    <t xml:space="preserve">con gli </t>
  </si>
  <si>
    <t xml:space="preserve">su gli </t>
  </si>
  <si>
    <t xml:space="preserve">per gli </t>
  </si>
  <si>
    <t xml:space="preserve">tra gli </t>
  </si>
  <si>
    <t xml:space="preserve">fra gli </t>
  </si>
  <si>
    <t xml:space="preserve">delle </t>
  </si>
  <si>
    <t xml:space="preserve">alle </t>
  </si>
  <si>
    <t xml:space="preserve">dalle </t>
  </si>
  <si>
    <t xml:space="preserve">nelle </t>
  </si>
  <si>
    <t xml:space="preserve">con le </t>
  </si>
  <si>
    <t xml:space="preserve">sulle </t>
  </si>
  <si>
    <t xml:space="preserve">per le </t>
  </si>
  <si>
    <t xml:space="preserve">tra le </t>
  </si>
  <si>
    <t xml:space="preserve">fra le </t>
  </si>
  <si>
    <t>diil</t>
  </si>
  <si>
    <t>ail</t>
  </si>
  <si>
    <t>dail</t>
  </si>
  <si>
    <t>conil</t>
  </si>
  <si>
    <t>suil</t>
  </si>
  <si>
    <t>peril</t>
  </si>
  <si>
    <t>trail</t>
  </si>
  <si>
    <t>frail</t>
  </si>
  <si>
    <t>dilo</t>
  </si>
  <si>
    <t>alo</t>
  </si>
  <si>
    <t>dalo</t>
  </si>
  <si>
    <t>conlo</t>
  </si>
  <si>
    <t>sulo</t>
  </si>
  <si>
    <t>perlo</t>
  </si>
  <si>
    <t>tralo</t>
  </si>
  <si>
    <t>fralo</t>
  </si>
  <si>
    <t>dila</t>
  </si>
  <si>
    <t>ala</t>
  </si>
  <si>
    <t>dala</t>
  </si>
  <si>
    <t>conla</t>
  </si>
  <si>
    <t>sula</t>
  </si>
  <si>
    <t>perla</t>
  </si>
  <si>
    <t>trala</t>
  </si>
  <si>
    <t>frala</t>
  </si>
  <si>
    <t>dii</t>
  </si>
  <si>
    <t>coni</t>
  </si>
  <si>
    <t>peri</t>
  </si>
  <si>
    <t>trai</t>
  </si>
  <si>
    <t>frai</t>
  </si>
  <si>
    <t>digli</t>
  </si>
  <si>
    <t>congli</t>
  </si>
  <si>
    <t>sugli</t>
  </si>
  <si>
    <t>pergli</t>
  </si>
  <si>
    <t>tragli</t>
  </si>
  <si>
    <t>fragli</t>
  </si>
  <si>
    <t>dile</t>
  </si>
  <si>
    <t>ale</t>
  </si>
  <si>
    <t>dale</t>
  </si>
  <si>
    <t>conle</t>
  </si>
  <si>
    <t>sule</t>
  </si>
  <si>
    <t>perle</t>
  </si>
  <si>
    <t>trale</t>
  </si>
  <si>
    <t>frale</t>
  </si>
  <si>
    <t>Prep. Articolate</t>
  </si>
  <si>
    <t>e</t>
  </si>
  <si>
    <t>o</t>
  </si>
  <si>
    <t>Scegli articolo:</t>
  </si>
  <si>
    <t>dil'-masc.</t>
  </si>
  <si>
    <t>al'-masc.</t>
  </si>
  <si>
    <t>dal'-masc.</t>
  </si>
  <si>
    <t>conl'-masc.</t>
  </si>
  <si>
    <t>sul'-masc.</t>
  </si>
  <si>
    <t>perl'-masc.</t>
  </si>
  <si>
    <t>tral'-masc.</t>
  </si>
  <si>
    <t>fral'-masc.</t>
  </si>
  <si>
    <t>dil'-femm.</t>
  </si>
  <si>
    <t>al'-femm.</t>
  </si>
  <si>
    <t>dal'-femm.</t>
  </si>
  <si>
    <t>conl'-femm.</t>
  </si>
  <si>
    <t>sul'-femm.</t>
  </si>
  <si>
    <t>perl'-femm.</t>
  </si>
  <si>
    <t>tral'-femm.</t>
  </si>
  <si>
    <t>fral'-femm.</t>
  </si>
  <si>
    <t>prep</t>
  </si>
  <si>
    <t>finale</t>
  </si>
  <si>
    <t>molto più basso</t>
  </si>
  <si>
    <t>un enorme arresto</t>
  </si>
  <si>
    <t>un forte arresto</t>
  </si>
  <si>
    <t>un significativo rallentamento</t>
  </si>
  <si>
    <t>un modesto rallentamento</t>
  </si>
  <si>
    <t>una sostanziale stabilità</t>
  </si>
  <si>
    <t>una leggera accelerazione</t>
  </si>
  <si>
    <t>una significativa accelerazione</t>
  </si>
  <si>
    <t>una marcata accelerazione</t>
  </si>
  <si>
    <t>un'enorme accelerazione</t>
  </si>
  <si>
    <t>decrescita</t>
  </si>
  <si>
    <t>crescita</t>
  </si>
  <si>
    <t>Correlazione</t>
  </si>
  <si>
    <t>un andamento diametralmente opposto</t>
  </si>
  <si>
    <t>un andamento opposto</t>
  </si>
  <si>
    <t>un andamento molto simile</t>
  </si>
  <si>
    <t>un andamento non correlato</t>
  </si>
  <si>
    <t>un andamento simile</t>
  </si>
  <si>
    <t>una forte relazione</t>
  </si>
  <si>
    <t>una relazione molto debole</t>
  </si>
  <si>
    <t>CORR TOT</t>
  </si>
  <si>
    <t>Delta
Media mobile (1)</t>
  </si>
  <si>
    <t>Delta
Media mobile (2)</t>
  </si>
  <si>
    <r>
      <t xml:space="preserve">Rileva picchi </t>
    </r>
    <r>
      <rPr>
        <sz val="10"/>
        <rFont val="Arial"/>
        <family val="2"/>
      </rPr>
      <t>±</t>
    </r>
  </si>
  <si>
    <t>1° terzo</t>
  </si>
  <si>
    <t>2° terzo</t>
  </si>
  <si>
    <t>3°terzo</t>
  </si>
  <si>
    <t>ini</t>
  </si>
  <si>
    <t>Proiezione a</t>
  </si>
  <si>
    <t>periodi</t>
  </si>
  <si>
    <t>Tolleranza</t>
  </si>
  <si>
    <t>Tendenza</t>
  </si>
  <si>
    <t>le</t>
  </si>
  <si>
    <t>inil</t>
  </si>
  <si>
    <t>inlo</t>
  </si>
  <si>
    <t>inla</t>
  </si>
  <si>
    <t>ingli</t>
  </si>
  <si>
    <t>inle</t>
  </si>
  <si>
    <t>inl'-masc.</t>
  </si>
  <si>
    <t>inl'-femm.</t>
  </si>
  <si>
    <t>gli</t>
  </si>
  <si>
    <t>la</t>
  </si>
  <si>
    <t>lo</t>
  </si>
  <si>
    <t>ultimi</t>
  </si>
  <si>
    <t>ultime</t>
  </si>
  <si>
    <t>ultimo</t>
  </si>
  <si>
    <t>ultima</t>
  </si>
  <si>
    <t>l'</t>
  </si>
  <si>
    <t>Paole</t>
  </si>
  <si>
    <t>l'-masc.</t>
  </si>
  <si>
    <t>l'-femm.</t>
  </si>
  <si>
    <t>mesi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</si>
</sst>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0.0%"/>
  </numFmts>
  <fonts count="13" x14ac:knownFonts="1">
    <font>
      <sz val="10"/>
      <name val="Arial"/>
    </font>
    <font>
      <sz val="10"/>
      <name val="Arial"/>
      <family val="2"/>
    </font>
    <font>
      <sz val="8"/>
      <name val="Arial"/>
      <family val="2"/>
    </font>
    <font>
      <sz val="10"/>
      <name val="Trebuchet MS"/>
      <family val="2"/>
    </font>
    <font>
      <b/>
      <sz val="10"/>
      <name val="Trebuchet MS"/>
      <family val="2"/>
    </font>
    <font>
      <b/>
      <sz val="10"/>
      <color indexed="10"/>
      <name val="Trebuchet MS"/>
      <family val="2"/>
    </font>
    <font>
      <b/>
      <sz val="10"/>
      <color indexed="48"/>
      <name val="Trebuchet MS"/>
      <family val="2"/>
    </font>
    <font>
      <sz val="10"/>
      <color indexed="48"/>
      <name val="Trebuchet MS"/>
      <family val="2"/>
    </font>
    <font>
      <sz val="10"/>
      <color indexed="17"/>
      <name val="Trebuchet MS"/>
      <family val="2"/>
    </font>
    <font>
      <sz val="10"/>
      <color indexed="63"/>
      <name val="Trebuchet MS"/>
      <family val="2"/>
    </font>
    <font>
      <b/>
      <sz val="10"/>
      <color indexed="55"/>
      <name val="Trebuchet MS"/>
      <family val="2"/>
    </font>
    <font>
      <b/>
      <sz val="10"/>
      <color theme="1" tint="0.249977111117893"/>
      <name val="Trebuchet MS"/>
      <family val="2"/>
    </font>
    <font>
      <b/>
      <sz val="10"/>
      <color theme="0"/>
      <name val="Trebuchet MS"/>
      <family val="2"/>
    </font>
  </fonts>
  <fills count="8">
    <fill>
      <patternFill patternType="none"/>
    </fill>
    <fill>
      <patternFill patternType="gray125"/>
    </fill>
    <fill>
      <patternFill patternType="solid">
        <fgColor indexed="55"/>
        <bgColor indexed="64"/>
      </patternFill>
    </fill>
    <fill>
      <patternFill patternType="solid">
        <fgColor indexed="48"/>
        <bgColor indexed="64"/>
      </patternFill>
    </fill>
    <fill>
      <patternFill patternType="solid">
        <fgColor indexed="16"/>
        <bgColor indexed="64"/>
      </patternFill>
    </fill>
    <fill>
      <patternFill patternType="solid">
        <fgColor indexed="20"/>
        <bgColor indexed="64"/>
      </patternFill>
    </fill>
    <fill>
      <patternFill patternType="solid">
        <fgColor indexed="52"/>
        <bgColor indexed="64"/>
      </patternFill>
    </fill>
    <fill>
      <patternFill patternType="solid">
        <fgColor rgb="FFFFFF00"/>
        <bgColor indexed="64"/>
      </patternFill>
    </fill>
  </fills>
  <borders count="8">
    <border>
      <left/>
      <right/>
      <top/>
      <bottom/>
      <diagonal/>
    </border>
    <border>
      <left/>
      <right style="medium">
        <color indexed="20"/>
      </right>
      <top/>
      <bottom style="medium">
        <color indexed="20"/>
      </bottom>
      <diagonal/>
    </border>
    <border>
      <left style="medium">
        <color indexed="20"/>
      </left>
      <right style="medium">
        <color indexed="20"/>
      </right>
      <top/>
      <bottom style="medium">
        <color indexed="20"/>
      </bottom>
      <diagonal/>
    </border>
    <border>
      <left style="medium">
        <color indexed="20"/>
      </left>
      <right/>
      <top/>
      <bottom style="medium">
        <color indexed="20"/>
      </bottom>
      <diagonal/>
    </border>
    <border>
      <left/>
      <right style="medium">
        <color indexed="20"/>
      </right>
      <top style="medium">
        <color indexed="20"/>
      </top>
      <bottom/>
      <diagonal/>
    </border>
    <border>
      <left style="medium">
        <color indexed="20"/>
      </left>
      <right style="medium">
        <color indexed="20"/>
      </right>
      <top style="medium">
        <color indexed="20"/>
      </top>
      <bottom/>
      <diagonal/>
    </border>
    <border>
      <left style="medium">
        <color indexed="20"/>
      </left>
      <right/>
      <top style="medium">
        <color indexed="20"/>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3" fillId="0" borderId="0" xfId="0" applyFont="1"/>
    <xf numFmtId="165" fontId="3" fillId="0" borderId="0" xfId="1" applyNumberFormat="1" applyFont="1"/>
    <xf numFmtId="0" fontId="3" fillId="0" borderId="0" xfId="0" applyFont="1" applyAlignment="1">
      <alignment horizontal="center"/>
    </xf>
    <xf numFmtId="0" fontId="0" fillId="0" borderId="0" xfId="0" applyAlignment="1">
      <alignment horizontal="center"/>
    </xf>
    <xf numFmtId="166" fontId="3" fillId="0" borderId="0" xfId="2" applyNumberFormat="1" applyFont="1"/>
    <xf numFmtId="0" fontId="4" fillId="0" borderId="0" xfId="0" applyFont="1" applyAlignment="1">
      <alignment vertical="top"/>
    </xf>
    <xf numFmtId="0" fontId="4" fillId="0" borderId="0" xfId="0" applyFont="1" applyAlignment="1">
      <alignment vertical="top" wrapText="1"/>
    </xf>
    <xf numFmtId="0" fontId="3" fillId="0" borderId="0" xfId="0" applyFont="1" applyAlignment="1">
      <alignment horizontal="right"/>
    </xf>
    <xf numFmtId="2" fontId="3" fillId="0" borderId="0" xfId="0" applyNumberFormat="1" applyFont="1"/>
    <xf numFmtId="164" fontId="3" fillId="0" borderId="0" xfId="0" applyNumberFormat="1" applyFont="1"/>
    <xf numFmtId="0" fontId="3" fillId="0" borderId="0" xfId="0" applyFont="1" applyAlignment="1">
      <alignment wrapText="1"/>
    </xf>
    <xf numFmtId="164" fontId="3" fillId="0" borderId="0" xfId="1" applyFont="1"/>
    <xf numFmtId="0" fontId="3" fillId="0" borderId="0" xfId="0" applyFont="1" applyAlignment="1">
      <alignment wrapText="1" shrinkToFit="1"/>
    </xf>
    <xf numFmtId="0" fontId="7" fillId="2" borderId="0" xfId="0" applyFont="1" applyFill="1" applyAlignment="1">
      <alignment horizontal="centerContinuous"/>
    </xf>
    <xf numFmtId="0" fontId="6" fillId="2" borderId="0" xfId="0" applyFont="1" applyFill="1"/>
    <xf numFmtId="9" fontId="3" fillId="0" borderId="0" xfId="2" applyFont="1"/>
    <xf numFmtId="16" fontId="3" fillId="0" borderId="0" xfId="0" applyNumberFormat="1" applyFont="1" applyAlignment="1">
      <alignment horizontal="center"/>
    </xf>
    <xf numFmtId="165" fontId="3" fillId="0" borderId="0" xfId="1" applyNumberFormat="1" applyFont="1" applyAlignment="1">
      <alignment horizontal="center"/>
    </xf>
    <xf numFmtId="9" fontId="3" fillId="0" borderId="0" xfId="2" applyFont="1" applyAlignment="1">
      <alignment horizontal="center"/>
    </xf>
    <xf numFmtId="9" fontId="8" fillId="4" borderId="0" xfId="0" applyNumberFormat="1" applyFont="1" applyFill="1"/>
    <xf numFmtId="0" fontId="9" fillId="2" borderId="0" xfId="0" applyFont="1" applyFill="1" applyAlignment="1">
      <alignment horizontal="centerContinuous"/>
    </xf>
    <xf numFmtId="0" fontId="10" fillId="5" borderId="0" xfId="0" applyFont="1" applyFill="1" applyAlignment="1">
      <alignment horizontal="center"/>
    </xf>
    <xf numFmtId="0" fontId="3" fillId="0" borderId="0" xfId="0" quotePrefix="1" applyFont="1"/>
    <xf numFmtId="0" fontId="11" fillId="7" borderId="7" xfId="0" applyFont="1" applyFill="1" applyBorder="1" applyAlignment="1" applyProtection="1">
      <alignment horizontal="center"/>
      <protection locked="0"/>
    </xf>
    <xf numFmtId="9" fontId="11" fillId="7" borderId="7" xfId="2" applyFont="1" applyFill="1" applyBorder="1" applyAlignment="1" applyProtection="1">
      <protection locked="0"/>
    </xf>
    <xf numFmtId="0" fontId="11" fillId="7" borderId="7" xfId="0" applyFont="1" applyFill="1" applyBorder="1" applyProtection="1">
      <protection locked="0"/>
    </xf>
    <xf numFmtId="165" fontId="11" fillId="3" borderId="1" xfId="1" applyNumberFormat="1" applyFont="1" applyFill="1" applyBorder="1" applyProtection="1">
      <protection locked="0"/>
    </xf>
    <xf numFmtId="165" fontId="11" fillId="3" borderId="2" xfId="1" applyNumberFormat="1" applyFont="1" applyFill="1" applyBorder="1" applyProtection="1">
      <protection locked="0"/>
    </xf>
    <xf numFmtId="165" fontId="11" fillId="3" borderId="3" xfId="1" applyNumberFormat="1" applyFont="1" applyFill="1" applyBorder="1" applyProtection="1">
      <protection locked="0"/>
    </xf>
    <xf numFmtId="165" fontId="11" fillId="3" borderId="4" xfId="1" applyNumberFormat="1" applyFont="1" applyFill="1" applyBorder="1" applyProtection="1">
      <protection locked="0"/>
    </xf>
    <xf numFmtId="165" fontId="11" fillId="3" borderId="5" xfId="1" applyNumberFormat="1" applyFont="1" applyFill="1" applyBorder="1" applyProtection="1">
      <protection locked="0"/>
    </xf>
    <xf numFmtId="165" fontId="11" fillId="3" borderId="6" xfId="1" applyNumberFormat="1" applyFont="1" applyFill="1" applyBorder="1" applyProtection="1">
      <protection locked="0"/>
    </xf>
    <xf numFmtId="0" fontId="12" fillId="2" borderId="0" xfId="0" applyFont="1" applyFill="1"/>
    <xf numFmtId="0" fontId="11" fillId="7" borderId="7" xfId="0" applyFont="1" applyFill="1" applyBorder="1" applyAlignment="1" applyProtection="1">
      <alignment horizontal="center"/>
      <protection locked="0"/>
    </xf>
    <xf numFmtId="0" fontId="3" fillId="0" borderId="0" xfId="0" applyFont="1" applyAlignment="1" applyProtection="1">
      <alignment horizontal="left" vertical="top" wrapText="1"/>
      <protection locked="0"/>
    </xf>
    <xf numFmtId="0" fontId="5" fillId="6" borderId="0" xfId="0" applyFont="1" applyFill="1" applyAlignment="1">
      <alignment horizontal="center"/>
    </xf>
    <xf numFmtId="1" fontId="12" fillId="5" borderId="0" xfId="0" applyNumberFormat="1" applyFont="1" applyFill="1" applyAlignment="1">
      <alignment horizontal="center"/>
    </xf>
    <xf numFmtId="0" fontId="12" fillId="2" borderId="0" xfId="0" applyFont="1" applyFill="1" applyAlignment="1">
      <alignment horizontal="centerContinuous"/>
    </xf>
  </cellXfs>
  <cellStyles count="3">
    <cellStyle name="Migliaia" xfId="1" builtinId="3"/>
    <cellStyle name="Normale" xfId="0" builtinId="0"/>
    <cellStyle name="Percentuale"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47E00"/>
      <rgbColor rgb="00006E32"/>
      <rgbColor rgb="00A47500"/>
      <rgbColor rgb="00FFE3FF"/>
      <rgbColor rgb="009FC1C9"/>
      <rgbColor rgb="00FFC5FF"/>
      <rgbColor rgb="00D800D8"/>
      <rgbColor rgb="00000000"/>
      <rgbColor rgb="00922300"/>
      <rgbColor rgb="00FFD3C5"/>
      <rgbColor rgb="00FFFF79"/>
      <rgbColor rgb="00FF764B"/>
      <rgbColor rgb="0041AD44"/>
      <rgbColor rgb="00DCE9EC"/>
      <rgbColor rgb="00DBEBCD"/>
      <rgbColor rgb="00315159"/>
      <rgbColor rgb="0064641E"/>
      <rgbColor rgb="00898729"/>
      <rgbColor rgb="00CAC74C"/>
      <rgbColor rgb="00A7DE8E"/>
      <rgbColor rgb="0092D674"/>
      <rgbColor rgb="0059AD33"/>
      <rgbColor rgb="00CF7E3B"/>
      <rgbColor rgb="00E99C79"/>
      <rgbColor rgb="00555419"/>
      <rgbColor rgb="009E9B2E"/>
      <rgbColor rgb="00DFEA06"/>
      <rgbColor rgb="0059AD33"/>
      <rgbColor rgb="00E68CE8"/>
      <rgbColor rgb="00FCC8F7"/>
      <rgbColor rgb="00EEB774"/>
      <rgbColor rgb="00F4812A"/>
      <rgbColor rgb="005F5F5F"/>
      <rgbColor rgb="0099FFC7"/>
      <rgbColor rgb="00D3D3FF"/>
      <rgbColor rgb="008D8DFF"/>
      <rgbColor rgb="0000F06D"/>
      <rgbColor rgb="000000A8"/>
      <rgbColor rgb="0000C052"/>
      <rgbColor rgb="002B2BFF"/>
      <rgbColor rgb="00BBE49C"/>
      <rgbColor rgb="00E5F5D9"/>
      <rgbColor rgb="00FFE39D"/>
      <rgbColor rgb="00FF71FF"/>
      <rgbColor rgb="00FFCC4B"/>
      <rgbColor rgb="00DC3400"/>
      <rgbColor rgb="005D97A5"/>
      <rgbColor rgb="00005600"/>
      <rgbColor rgb="00FFFEC9"/>
      <rgbColor rgb="00FFF5DB"/>
      <rgbColor rgb="00FFE6C1"/>
      <rgbColor rgb="00FFC671"/>
      <rgbColor rgb="00FFA827"/>
      <rgbColor rgb="00DDDDDD"/>
      <rgbColor rgb="00F2EC00"/>
      <rgbColor rgb="009592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7255751040202"/>
          <c:y val="8.4213619328166719E-2"/>
          <c:w val="0.71019040171444991"/>
          <c:h val="0.71581576428941707"/>
        </c:manualLayout>
      </c:layout>
      <c:lineChart>
        <c:grouping val="standard"/>
        <c:varyColors val="0"/>
        <c:ser>
          <c:idx val="0"/>
          <c:order val="0"/>
          <c:tx>
            <c:strRef>
              <c:f>'Data analyser'!$A$10</c:f>
              <c:strCache>
                <c:ptCount val="1"/>
                <c:pt idx="0">
                  <c:v>2023</c:v>
                </c:pt>
              </c:strCache>
            </c:strRef>
          </c:tx>
          <c:spPr>
            <a:ln w="25400">
              <a:solidFill>
                <a:srgbClr val="5D97A5"/>
              </a:solidFill>
              <a:prstDash val="solid"/>
            </a:ln>
          </c:spPr>
          <c:marker>
            <c:symbol val="diamond"/>
            <c:size val="7"/>
            <c:spPr>
              <a:solidFill>
                <a:srgbClr val="9FC1C9"/>
              </a:solidFill>
              <a:ln>
                <a:solidFill>
                  <a:srgbClr val="0000A8"/>
                </a:solidFill>
                <a:prstDash val="solid"/>
              </a:ln>
            </c:spPr>
          </c:marker>
          <c:dPt>
            <c:idx val="12"/>
            <c:bubble3D val="0"/>
            <c:spPr>
              <a:ln w="25400">
                <a:solidFill>
                  <a:srgbClr val="5D97A5"/>
                </a:solidFill>
                <a:prstDash val="sysDash"/>
              </a:ln>
            </c:spPr>
            <c:extLst>
              <c:ext xmlns:c16="http://schemas.microsoft.com/office/drawing/2014/chart" uri="{C3380CC4-5D6E-409C-BE32-E72D297353CC}">
                <c16:uniqueId val="{00000001-68DE-4C3A-BFC3-2A300D5013AF}"/>
              </c:ext>
            </c:extLst>
          </c:dPt>
          <c:cat>
            <c:numRef>
              <c:f>'Data analyser'!$B$9:$N$9</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'Data analyser'!$B$10:$N$10</c:f>
              <c:numCache>
                <c:formatCode>_-* #,##0_-;\-* #,##0_-;_-* "-"??_-;_-@_-</c:formatCode>
                <c:ptCount val="13"/>
                <c:pt idx="0">
                  <c:v>115</c:v>
                </c:pt>
                <c:pt idx="1">
                  <c:v>120</c:v>
                </c:pt>
                <c:pt idx="2">
                  <c:v>130</c:v>
                </c:pt>
                <c:pt idx="3">
                  <c:v>110</c:v>
                </c:pt>
                <c:pt idx="4">
                  <c:v>190</c:v>
                </c:pt>
                <c:pt idx="5">
                  <c:v>280</c:v>
                </c:pt>
                <c:pt idx="6">
                  <c:v>130</c:v>
                </c:pt>
                <c:pt idx="7">
                  <c:v>125</c:v>
                </c:pt>
                <c:pt idx="8">
                  <c:v>145</c:v>
                </c:pt>
                <c:pt idx="9">
                  <c:v>160</c:v>
                </c:pt>
                <c:pt idx="10">
                  <c:v>171</c:v>
                </c:pt>
                <c:pt idx="11">
                  <c:v>140</c:v>
                </c:pt>
                <c:pt idx="12" formatCode="0">
                  <c:v>161.12626262626264</c:v>
                </c:pt>
              </c:numCache>
            </c:numRef>
          </c:val>
          <c:smooth val="0"/>
          <c:extLst>
            <c:ext xmlns:c16="http://schemas.microsoft.com/office/drawing/2014/chart" uri="{C3380CC4-5D6E-409C-BE32-E72D297353CC}">
              <c16:uniqueId val="{00000002-68DE-4C3A-BFC3-2A300D5013AF}"/>
            </c:ext>
          </c:extLst>
        </c:ser>
        <c:ser>
          <c:idx val="1"/>
          <c:order val="1"/>
          <c:tx>
            <c:strRef>
              <c:f>'Data analyser'!$A$11</c:f>
              <c:strCache>
                <c:ptCount val="1"/>
                <c:pt idx="0">
                  <c:v>2024</c:v>
                </c:pt>
              </c:strCache>
            </c:strRef>
          </c:tx>
          <c:spPr>
            <a:ln w="25400">
              <a:solidFill>
                <a:srgbClr val="922300"/>
              </a:solidFill>
              <a:prstDash val="solid"/>
            </a:ln>
          </c:spPr>
          <c:marker>
            <c:symbol val="square"/>
            <c:size val="7"/>
            <c:spPr>
              <a:solidFill>
                <a:srgbClr val="FF764B"/>
              </a:solidFill>
              <a:ln>
                <a:solidFill>
                  <a:srgbClr val="FFD3C5"/>
                </a:solidFill>
                <a:prstDash val="solid"/>
              </a:ln>
            </c:spPr>
          </c:marker>
          <c:dPt>
            <c:idx val="12"/>
            <c:bubble3D val="0"/>
            <c:spPr>
              <a:ln w="25400">
                <a:solidFill>
                  <a:srgbClr val="922300"/>
                </a:solidFill>
                <a:prstDash val="sysDash"/>
              </a:ln>
            </c:spPr>
            <c:extLst>
              <c:ext xmlns:c16="http://schemas.microsoft.com/office/drawing/2014/chart" uri="{C3380CC4-5D6E-409C-BE32-E72D297353CC}">
                <c16:uniqueId val="{00000004-68DE-4C3A-BFC3-2A300D5013AF}"/>
              </c:ext>
            </c:extLst>
          </c:dPt>
          <c:cat>
            <c:numRef>
              <c:f>'Data analyser'!$B$9:$N$9</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'Data analyser'!$B$11:$N$11</c:f>
              <c:numCache>
                <c:formatCode>_-* #,##0_-;\-* #,##0_-;_-* "-"??_-;_-@_-</c:formatCode>
                <c:ptCount val="13"/>
                <c:pt idx="0">
                  <c:v>90</c:v>
                </c:pt>
                <c:pt idx="1">
                  <c:v>110</c:v>
                </c:pt>
                <c:pt idx="2">
                  <c:v>130</c:v>
                </c:pt>
                <c:pt idx="3">
                  <c:v>150</c:v>
                </c:pt>
                <c:pt idx="4">
                  <c:v>180</c:v>
                </c:pt>
                <c:pt idx="5">
                  <c:v>140</c:v>
                </c:pt>
                <c:pt idx="6">
                  <c:v>140</c:v>
                </c:pt>
                <c:pt idx="7">
                  <c:v>131</c:v>
                </c:pt>
                <c:pt idx="8">
                  <c:v>190</c:v>
                </c:pt>
                <c:pt idx="9">
                  <c:v>170</c:v>
                </c:pt>
                <c:pt idx="10">
                  <c:v>200</c:v>
                </c:pt>
                <c:pt idx="11">
                  <c:v>120</c:v>
                </c:pt>
                <c:pt idx="12" formatCode="0">
                  <c:v>179.39393939393938</c:v>
                </c:pt>
              </c:numCache>
            </c:numRef>
          </c:val>
          <c:smooth val="0"/>
          <c:extLst>
            <c:ext xmlns:c16="http://schemas.microsoft.com/office/drawing/2014/chart" uri="{C3380CC4-5D6E-409C-BE32-E72D297353CC}">
              <c16:uniqueId val="{00000005-68DE-4C3A-BFC3-2A300D5013AF}"/>
            </c:ext>
          </c:extLst>
        </c:ser>
        <c:dLbls>
          <c:showLegendKey val="0"/>
          <c:showVal val="0"/>
          <c:showCatName val="0"/>
          <c:showSerName val="0"/>
          <c:showPercent val="0"/>
          <c:showBubbleSize val="0"/>
        </c:dLbls>
        <c:marker val="1"/>
        <c:smooth val="0"/>
        <c:axId val="1816220335"/>
        <c:axId val="1"/>
      </c:lineChart>
      <c:catAx>
        <c:axId val="1816220335"/>
        <c:scaling>
          <c:orientation val="minMax"/>
        </c:scaling>
        <c:delete val="0"/>
        <c:axPos val="b"/>
        <c:majorGridlines>
          <c:spPr>
            <a:ln w="3175">
              <a:solidFill>
                <a:srgbClr val="41AD44"/>
              </a:solidFill>
              <a:prstDash val="lg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Trebuchet MS"/>
                <a:ea typeface="Trebuchet MS"/>
                <a:cs typeface="Trebuchet MS"/>
              </a:defRPr>
            </a:pPr>
            <a:endParaRPr lang="it-IT"/>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5600"/>
              </a:solidFill>
              <a:prstDash val="solid"/>
            </a:ln>
          </c:spPr>
        </c:majorGridlines>
        <c:numFmt formatCode="_-* #,##0_-;\-* #,##0_-;_-* &quot;-&quot;??_-;_-@_-"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rebuchet MS"/>
                <a:ea typeface="Trebuchet MS"/>
                <a:cs typeface="Trebuchet MS"/>
              </a:defRPr>
            </a:pPr>
            <a:endParaRPr lang="it-IT"/>
          </a:p>
        </c:txPr>
        <c:crossAx val="1816220335"/>
        <c:crosses val="autoZero"/>
        <c:crossBetween val="between"/>
      </c:valAx>
      <c:spPr>
        <a:solidFill>
          <a:srgbClr val="BBE49C"/>
        </a:solidFill>
        <a:ln w="12700">
          <a:solidFill>
            <a:srgbClr val="315159"/>
          </a:solidFill>
          <a:prstDash val="solid"/>
        </a:ln>
      </c:spPr>
    </c:plotArea>
    <c:legend>
      <c:legendPos val="r"/>
      <c:layout>
        <c:manualLayout>
          <c:xMode val="edge"/>
          <c:yMode val="edge"/>
          <c:x val="0.85435298325904985"/>
          <c:y val="0.38247018778209046"/>
          <c:w val="0.13505757639441462"/>
          <c:h val="0.2070251475150765"/>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it-IT"/>
        </a:p>
      </c:txPr>
    </c:legend>
    <c:plotVisOnly val="1"/>
    <c:dispBlanksAs val="gap"/>
    <c:showDLblsOverMax val="0"/>
  </c:chart>
  <c:spPr>
    <a:noFill/>
    <a:ln w="6350">
      <a:noFill/>
    </a:ln>
  </c:spPr>
  <c:txPr>
    <a:bodyPr/>
    <a:lstStyle/>
    <a:p>
      <a:pPr>
        <a:defRPr sz="800" b="0" i="0" u="none" strike="noStrike" baseline="0">
          <a:solidFill>
            <a:srgbClr val="000000"/>
          </a:solidFill>
          <a:latin typeface="Trebuchet MS"/>
          <a:ea typeface="Trebuchet MS"/>
          <a:cs typeface="Trebuchet MS"/>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excelling.it/" TargetMode="Externa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615950</xdr:colOff>
      <xdr:row>15</xdr:row>
      <xdr:rowOff>698500</xdr:rowOff>
    </xdr:from>
    <xdr:to>
      <xdr:col>12</xdr:col>
      <xdr:colOff>171450</xdr:colOff>
      <xdr:row>29</xdr:row>
      <xdr:rowOff>107950</xdr:rowOff>
    </xdr:to>
    <xdr:graphicFrame macro="">
      <xdr:nvGraphicFramePr>
        <xdr:cNvPr id="1030" name="Grafico 6">
          <a:extLst>
            <a:ext uri="{FF2B5EF4-FFF2-40B4-BE49-F238E27FC236}">
              <a16:creationId xmlns:a16="http://schemas.microsoft.com/office/drawing/2014/main" id="{857236A6-42A7-4447-8706-CC2DB0F627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323850</xdr:colOff>
      <xdr:row>3</xdr:row>
      <xdr:rowOff>107950</xdr:rowOff>
    </xdr:to>
    <xdr:pic>
      <xdr:nvPicPr>
        <xdr:cNvPr id="1043" name="Picture 19" descr="LOGO">
          <a:hlinkClick xmlns:r="http://schemas.openxmlformats.org/officeDocument/2006/relationships" r:id="rId2"/>
          <a:extLst>
            <a:ext uri="{FF2B5EF4-FFF2-40B4-BE49-F238E27FC236}">
              <a16:creationId xmlns:a16="http://schemas.microsoft.com/office/drawing/2014/main" id="{317BB271-A4FB-4EF2-8732-1D28C302434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34315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A1:XFD31"/>
  <sheetViews>
    <sheetView showGridLines="0" tabSelected="1" workbookViewId="0">
      <selection activeCell="D5" sqref="D5:F5"/>
    </sheetView>
  </sheetViews>
  <sheetFormatPr defaultColWidth="0" defaultRowHeight="13.5" zeroHeight="1" outlineLevelCol="1" x14ac:dyDescent="0.35"/>
  <cols>
    <col min="1" max="1" width="13.81640625" style="1" customWidth="1"/>
    <col min="2" max="12" width="7.54296875" style="1" customWidth="1"/>
    <col min="13" max="13" width="6.6328125" style="1" bestFit="1" customWidth="1"/>
    <col min="14" max="14" width="6.26953125" style="1" customWidth="1"/>
    <col min="15" max="15" width="9.6328125" style="1" hidden="1" outlineLevel="1"/>
    <col min="16" max="16" width="9.36328125" style="1" hidden="1" outlineLevel="1"/>
    <col min="17" max="17" width="7.54296875" style="1" hidden="1" outlineLevel="1"/>
    <col min="18" max="18" width="8.7265625" style="1" hidden="1" outlineLevel="1"/>
    <col min="19" max="19" width="9.1796875" style="1" hidden="1" outlineLevel="1"/>
    <col min="20" max="20" width="9.36328125" style="1" hidden="1" outlineLevel="1"/>
    <col min="21" max="21" width="8.81640625" style="1" hidden="1" outlineLevel="1"/>
    <col min="22" max="22" width="5.81640625" style="1" hidden="1" outlineLevel="1"/>
    <col min="23" max="23" width="7.36328125" style="1" hidden="1" outlineLevel="1"/>
    <col min="24" max="24" width="8.26953125" style="1" hidden="1" outlineLevel="1"/>
    <col min="25" max="25" width="9.36328125" style="1" hidden="1" outlineLevel="1"/>
    <col min="26" max="26" width="5.81640625" style="1" hidden="1" outlineLevel="1"/>
    <col min="27" max="27" width="8.81640625" style="1" hidden="1" outlineLevel="1"/>
    <col min="28" max="31" width="5.81640625" style="1" hidden="1" outlineLevel="1"/>
    <col min="32" max="32" width="7.36328125" style="1" hidden="1" outlineLevel="1"/>
    <col min="33" max="33" width="9.08984375" style="1" hidden="1" outlineLevel="1"/>
    <col min="34" max="34" width="54.54296875" style="1" hidden="1" outlineLevel="1"/>
    <col min="35" max="16384" width="9.1796875" style="1" hidden="1" outlineLevel="1"/>
  </cols>
  <sheetData>
    <row r="1" spans="1:34" x14ac:dyDescent="0.35">
      <c r="O1" s="1" t="s">
        <v>212</v>
      </c>
      <c r="P1" s="20">
        <v>0.4</v>
      </c>
      <c r="R1" s="1" t="str">
        <f>A10&amp;" - - &gt;"</f>
        <v>2023 - - &gt;</v>
      </c>
      <c r="S1" s="1">
        <f>COUNTIF(O2:Z2,"&lt;&gt;N")</f>
        <v>12</v>
      </c>
      <c r="U1" s="1" t="str">
        <f>A11&amp;" - - &gt;"</f>
        <v>2024 - - &gt;</v>
      </c>
      <c r="V1" s="1">
        <f>COUNTIF(O3:Z3,"&lt;&gt;N")</f>
        <v>12</v>
      </c>
      <c r="AA1" s="1" t="s">
        <v>213</v>
      </c>
    </row>
    <row r="2" spans="1:34" x14ac:dyDescent="0.35">
      <c r="O2" s="2">
        <f>IF(ABS(B10/$P10-1)&gt;$P$1,$P10,B10)</f>
        <v>115</v>
      </c>
      <c r="P2" s="2">
        <f t="shared" ref="P2:Z2" si="0">IF(ABS(C10/$P10-1)&gt;$P$1,$P10,C10)</f>
        <v>120</v>
      </c>
      <c r="Q2" s="2">
        <f t="shared" si="0"/>
        <v>130</v>
      </c>
      <c r="R2" s="2">
        <f t="shared" si="0"/>
        <v>110</v>
      </c>
      <c r="S2" s="2">
        <f t="shared" si="0"/>
        <v>190</v>
      </c>
      <c r="T2" s="2">
        <f t="shared" si="0"/>
        <v>151.33333333333334</v>
      </c>
      <c r="U2" s="2">
        <f t="shared" si="0"/>
        <v>130</v>
      </c>
      <c r="V2" s="2">
        <f t="shared" si="0"/>
        <v>125</v>
      </c>
      <c r="W2" s="2">
        <f t="shared" si="0"/>
        <v>145</v>
      </c>
      <c r="X2" s="2">
        <f t="shared" si="0"/>
        <v>160</v>
      </c>
      <c r="Y2" s="2">
        <f t="shared" si="0"/>
        <v>171</v>
      </c>
      <c r="Z2" s="2">
        <f t="shared" si="0"/>
        <v>140</v>
      </c>
      <c r="AA2" s="2">
        <f>TREND(O2:Z2,$B$9:$M$9,L$6)</f>
        <v>161.12626262626264</v>
      </c>
    </row>
    <row r="3" spans="1:34" x14ac:dyDescent="0.35">
      <c r="O3" s="2">
        <f>IF(ABS(B11/$P11-1)&gt;$P$1,$P11,B11)</f>
        <v>90</v>
      </c>
      <c r="P3" s="2">
        <f t="shared" ref="P3:Z3" si="1">IF(ABS(C11/$P11-1)&gt;$P$1,$P11,C11)</f>
        <v>110</v>
      </c>
      <c r="Q3" s="2">
        <f t="shared" si="1"/>
        <v>130</v>
      </c>
      <c r="R3" s="2">
        <f>IF(ABS(E11/$P11-1)&gt;$P$1,$P11,E11)</f>
        <v>150</v>
      </c>
      <c r="S3" s="2">
        <f t="shared" si="1"/>
        <v>180</v>
      </c>
      <c r="T3" s="2">
        <f t="shared" si="1"/>
        <v>140</v>
      </c>
      <c r="U3" s="2">
        <f t="shared" si="1"/>
        <v>140</v>
      </c>
      <c r="V3" s="2">
        <f t="shared" si="1"/>
        <v>131</v>
      </c>
      <c r="W3" s="2">
        <f t="shared" si="1"/>
        <v>190</v>
      </c>
      <c r="X3" s="2">
        <f t="shared" si="1"/>
        <v>170</v>
      </c>
      <c r="Y3" s="2">
        <f t="shared" si="1"/>
        <v>200</v>
      </c>
      <c r="Z3" s="2">
        <f t="shared" si="1"/>
        <v>120</v>
      </c>
      <c r="AA3" s="2">
        <f>TREND(O3:Z3,$B$9:$M$9,L$6)</f>
        <v>179.39393939393938</v>
      </c>
    </row>
    <row r="4" spans="1:34" x14ac:dyDescent="0.35"/>
    <row r="5" spans="1:34" x14ac:dyDescent="0.35">
      <c r="B5" s="8"/>
      <c r="C5" s="8" t="s">
        <v>42</v>
      </c>
      <c r="D5" s="34" t="s">
        <v>233</v>
      </c>
      <c r="E5" s="34"/>
      <c r="F5" s="34"/>
      <c r="H5" s="8" t="s">
        <v>163</v>
      </c>
      <c r="I5" s="24" t="s">
        <v>48</v>
      </c>
      <c r="K5" s="8" t="s">
        <v>205</v>
      </c>
      <c r="L5" s="25">
        <v>0.25</v>
      </c>
      <c r="O5" s="1" t="str">
        <f t="shared" ref="O5:Z6" si="2">IF(ABS(B10/$P10-1)&gt;$P$1,B$9,"")</f>
        <v/>
      </c>
    </row>
    <row r="6" spans="1:34" x14ac:dyDescent="0.35">
      <c r="C6" s="8" t="s">
        <v>43</v>
      </c>
      <c r="D6" s="34">
        <v>2023</v>
      </c>
      <c r="E6" s="34"/>
      <c r="F6" s="34"/>
      <c r="H6" s="8" t="s">
        <v>163</v>
      </c>
      <c r="I6" s="24" t="s">
        <v>45</v>
      </c>
      <c r="K6" s="8" t="s">
        <v>210</v>
      </c>
      <c r="L6" s="26">
        <v>13</v>
      </c>
      <c r="M6" s="1" t="s">
        <v>211</v>
      </c>
      <c r="O6" s="1" t="str">
        <f t="shared" si="2"/>
        <v/>
      </c>
      <c r="P6" s="1" t="str">
        <f t="shared" si="2"/>
        <v/>
      </c>
      <c r="Q6" s="1" t="str">
        <f t="shared" si="2"/>
        <v/>
      </c>
      <c r="R6" s="1" t="str">
        <f t="shared" si="2"/>
        <v/>
      </c>
      <c r="S6" s="1" t="str">
        <f t="shared" si="2"/>
        <v/>
      </c>
      <c r="T6" s="1" t="str">
        <f t="shared" si="2"/>
        <v/>
      </c>
      <c r="U6" s="1" t="str">
        <f t="shared" si="2"/>
        <v/>
      </c>
      <c r="V6" s="1" t="str">
        <f t="shared" si="2"/>
        <v/>
      </c>
      <c r="W6" s="1" t="str">
        <f t="shared" si="2"/>
        <v/>
      </c>
      <c r="X6" s="1" t="str">
        <f t="shared" si="2"/>
        <v/>
      </c>
      <c r="Y6" s="1" t="str">
        <f t="shared" si="2"/>
        <v/>
      </c>
      <c r="Z6" s="1" t="str">
        <f t="shared" si="2"/>
        <v/>
      </c>
      <c r="AA6" s="1" t="str">
        <f>IF(ABS(N11/$P11-1)&gt;$P$1,N$9,"")</f>
        <v/>
      </c>
    </row>
    <row r="7" spans="1:34" x14ac:dyDescent="0.35">
      <c r="C7" s="8" t="s">
        <v>44</v>
      </c>
      <c r="D7" s="34">
        <v>2024</v>
      </c>
      <c r="E7" s="34"/>
      <c r="F7" s="34"/>
      <c r="H7" s="8" t="s">
        <v>163</v>
      </c>
      <c r="I7" s="24" t="s">
        <v>45</v>
      </c>
    </row>
    <row r="8" spans="1:34" x14ac:dyDescent="0.35">
      <c r="B8" s="38" t="s">
        <v>8</v>
      </c>
      <c r="C8" s="14"/>
      <c r="D8" s="14"/>
      <c r="E8" s="14"/>
      <c r="F8" s="14"/>
      <c r="G8" s="21"/>
      <c r="H8" s="14"/>
      <c r="I8" s="14"/>
      <c r="J8" s="14"/>
      <c r="K8" s="14"/>
      <c r="L8" s="14"/>
      <c r="M8" s="14"/>
      <c r="N8" s="38" t="s">
        <v>1</v>
      </c>
      <c r="O8" s="3" t="s">
        <v>2</v>
      </c>
      <c r="P8" s="3" t="s">
        <v>3</v>
      </c>
      <c r="Q8" s="17" t="s">
        <v>206</v>
      </c>
      <c r="R8" s="3" t="s">
        <v>207</v>
      </c>
      <c r="S8" s="3" t="s">
        <v>208</v>
      </c>
      <c r="T8" s="3" t="s">
        <v>0</v>
      </c>
      <c r="U8" s="1" t="s">
        <v>7</v>
      </c>
      <c r="V8" s="4" t="s">
        <v>4</v>
      </c>
      <c r="W8" s="4" t="s">
        <v>5</v>
      </c>
      <c r="X8" s="1" t="s">
        <v>6</v>
      </c>
      <c r="Y8" s="1" t="s">
        <v>202</v>
      </c>
    </row>
    <row r="9" spans="1:34" x14ac:dyDescent="0.35">
      <c r="A9" s="15"/>
      <c r="B9" s="22">
        <v>1</v>
      </c>
      <c r="C9" s="22">
        <v>2</v>
      </c>
      <c r="D9" s="22">
        <v>3</v>
      </c>
      <c r="E9" s="22">
        <v>4</v>
      </c>
      <c r="F9" s="22">
        <v>5</v>
      </c>
      <c r="G9" s="22">
        <v>6</v>
      </c>
      <c r="H9" s="22">
        <v>7</v>
      </c>
      <c r="I9" s="22">
        <v>8</v>
      </c>
      <c r="J9" s="22">
        <v>9</v>
      </c>
      <c r="K9" s="22">
        <v>10</v>
      </c>
      <c r="L9" s="22">
        <v>11</v>
      </c>
      <c r="M9" s="22">
        <v>12</v>
      </c>
      <c r="N9" s="22">
        <f>L6</f>
        <v>13</v>
      </c>
      <c r="P9" s="3"/>
      <c r="Q9" s="3"/>
      <c r="R9" s="3"/>
    </row>
    <row r="10" spans="1:34" ht="14" thickBot="1" x14ac:dyDescent="0.4">
      <c r="A10" s="33">
        <f>D6</f>
        <v>2023</v>
      </c>
      <c r="B10" s="27">
        <v>115</v>
      </c>
      <c r="C10" s="28">
        <v>120</v>
      </c>
      <c r="D10" s="28">
        <v>130</v>
      </c>
      <c r="E10" s="28">
        <v>110</v>
      </c>
      <c r="F10" s="28">
        <v>190</v>
      </c>
      <c r="G10" s="28">
        <v>280</v>
      </c>
      <c r="H10" s="28">
        <v>130</v>
      </c>
      <c r="I10" s="28">
        <v>125</v>
      </c>
      <c r="J10" s="28">
        <v>145</v>
      </c>
      <c r="K10" s="28">
        <v>160</v>
      </c>
      <c r="L10" s="28">
        <v>171</v>
      </c>
      <c r="M10" s="29">
        <v>140</v>
      </c>
      <c r="N10" s="37">
        <f>+AA2</f>
        <v>161.12626262626264</v>
      </c>
      <c r="O10" s="2">
        <f>AVERAGE(K10:M10)</f>
        <v>157</v>
      </c>
      <c r="P10" s="2">
        <f>AVERAGE(B10:M10)</f>
        <v>151.33333333333334</v>
      </c>
      <c r="Q10" s="18">
        <f>SUM(B10:E10)</f>
        <v>475</v>
      </c>
      <c r="R10" s="18">
        <f>SUM(F10:I10)</f>
        <v>725</v>
      </c>
      <c r="S10" s="18">
        <f>SUM(J10:M10)</f>
        <v>616</v>
      </c>
      <c r="T10" s="2">
        <f>SUM(B10:M10)</f>
        <v>1816</v>
      </c>
      <c r="U10" s="5">
        <f>O10/P10</f>
        <v>1.0374449339207048</v>
      </c>
      <c r="V10" s="2">
        <f>STDEV(B10:M10)</f>
        <v>46.995808968524656</v>
      </c>
      <c r="W10" s="5">
        <f>V10/P10</f>
        <v>0.31054499318408363</v>
      </c>
      <c r="X10" s="5">
        <f>N10/P10</f>
        <v>1.064710986517154</v>
      </c>
    </row>
    <row r="11" spans="1:34" x14ac:dyDescent="0.35">
      <c r="A11" s="33">
        <f>D7</f>
        <v>2024</v>
      </c>
      <c r="B11" s="30">
        <v>90</v>
      </c>
      <c r="C11" s="31">
        <v>110</v>
      </c>
      <c r="D11" s="31">
        <v>130</v>
      </c>
      <c r="E11" s="31">
        <v>150</v>
      </c>
      <c r="F11" s="31">
        <v>180</v>
      </c>
      <c r="G11" s="31">
        <v>140</v>
      </c>
      <c r="H11" s="31">
        <v>140</v>
      </c>
      <c r="I11" s="31">
        <v>131</v>
      </c>
      <c r="J11" s="31">
        <v>190</v>
      </c>
      <c r="K11" s="31">
        <v>170</v>
      </c>
      <c r="L11" s="31">
        <v>200</v>
      </c>
      <c r="M11" s="32">
        <v>120</v>
      </c>
      <c r="N11" s="37">
        <f>+AA3</f>
        <v>179.39393939393938</v>
      </c>
      <c r="O11" s="2">
        <f>AVERAGE(K11:M11)</f>
        <v>163.33333333333334</v>
      </c>
      <c r="P11" s="2">
        <f>AVERAGE(B11:M11)</f>
        <v>145.91666666666666</v>
      </c>
      <c r="Q11" s="18">
        <f>SUM(B11:E11)</f>
        <v>480</v>
      </c>
      <c r="R11" s="18">
        <f>SUM(F11:I11)</f>
        <v>591</v>
      </c>
      <c r="S11" s="18">
        <f>SUM(J11:M11)</f>
        <v>680</v>
      </c>
      <c r="T11" s="2">
        <f>SUM(B11:M11)</f>
        <v>1751</v>
      </c>
      <c r="U11" s="5">
        <f>O11/P11</f>
        <v>1.1193603655054256</v>
      </c>
      <c r="V11" s="2">
        <f>STDEV(B11:M11)</f>
        <v>33.38605678840775</v>
      </c>
      <c r="W11" s="5">
        <f>V11/P11</f>
        <v>0.22880221671096118</v>
      </c>
      <c r="X11" s="5">
        <f>N11/P11</f>
        <v>1.2294273402211722</v>
      </c>
    </row>
    <row r="12" spans="1:34" x14ac:dyDescent="0.35">
      <c r="F12" s="8"/>
      <c r="I12" s="8"/>
      <c r="L12" s="8"/>
      <c r="O12" s="9">
        <f t="shared" ref="O12:X12" si="3">O11/O10</f>
        <v>1.0403397027600849</v>
      </c>
      <c r="P12" s="9">
        <f t="shared" si="3"/>
        <v>0.96420704845814964</v>
      </c>
      <c r="Q12" s="19">
        <f t="shared" si="3"/>
        <v>1.0105263157894737</v>
      </c>
      <c r="R12" s="19">
        <f t="shared" si="3"/>
        <v>0.81517241379310346</v>
      </c>
      <c r="S12" s="19">
        <f t="shared" si="3"/>
        <v>1.1038961038961039</v>
      </c>
      <c r="T12" s="16">
        <f t="shared" si="3"/>
        <v>0.96420704845814975</v>
      </c>
      <c r="U12" s="9">
        <f t="shared" si="3"/>
        <v>1.0789588236506651</v>
      </c>
      <c r="V12" s="9">
        <f t="shared" si="3"/>
        <v>0.71040498123498608</v>
      </c>
      <c r="W12" s="9">
        <f t="shared" si="3"/>
        <v>0.73677638259436595</v>
      </c>
      <c r="X12" s="9">
        <f t="shared" si="3"/>
        <v>1.1547052259156567</v>
      </c>
      <c r="Y12" s="9">
        <f>CORREL(B10:M10,B11:M11)</f>
        <v>0.32970137998552185</v>
      </c>
      <c r="Z12" s="9">
        <f>N11/N10</f>
        <v>1.1133749177193366</v>
      </c>
    </row>
    <row r="13" spans="1:34" x14ac:dyDescent="0.35">
      <c r="O13" s="12">
        <f>1+(O12-P12)</f>
        <v>1.0761326543019352</v>
      </c>
      <c r="Q13" s="17" t="str">
        <f>"inizial"&amp;VLOOKUP("con"&amp;$I$5,DB!$I$2:$K$74,3,FALSE)</f>
        <v>iniziali</v>
      </c>
      <c r="R13" s="17" t="str">
        <f>"central"&amp;VLOOKUP("con"&amp;$I$5,DB!$I$2:$K$74,3,FALSE)</f>
        <v>centrali</v>
      </c>
      <c r="S13" s="17" t="str">
        <f>"final"&amp;VLOOKUP("con"&amp;$I$5,DB!$I$2:$K$74,3,FALSE)</f>
        <v>finali</v>
      </c>
      <c r="T13" s="1" t="str">
        <f>IF(T12&gt;1,"crescita","decrescita")</f>
        <v>decrescita</v>
      </c>
    </row>
    <row r="14" spans="1:34" ht="81" customHeight="1" x14ac:dyDescent="0.35">
      <c r="A14" s="6" t="str">
        <f>D6&amp;":"</f>
        <v>2023:</v>
      </c>
      <c r="B14" s="35" t="str">
        <f>"I dati relativi "&amp;VLOOKUP("a"&amp;I6,DB!$I$2:$K$74,2,FALSE)&amp;D6&amp;" presentano un andamento "&amp;VLOOKUP(W10,DB!$D$2:$E$7,2,TRUE)&amp;" rispetto alla media del periodo,"&amp;CHAR(10)&amp;"con una "&amp;VLOOKUP(U10,DB!$D$10:$E$18,2,TRUE)&amp;" "&amp;VLOOKUP("in"&amp;VLOOKUP($I$5,DB!$M$1:$O$500,3,FALSE),DB!$I$1:$K$80,2,FALSE)&amp;"ultim"&amp;VLOOKUP($I$5,DB!$I$1:$K$80,3,FALSE)&amp;" tre "&amp;$D$5&amp;" rispetto all'intero periodo considerato."&amp;CHAR(10)&amp;"In generale, i dati hanno un andamento "&amp;VLOOKUP(X10,DB!$D$21:$E$25,2,TRUE)&amp;" ed è ragionevole attendersi"&amp;CHAR(10)&amp;"un "&amp;L$6&amp;"° periodo a "&amp;TEXT(N10,"#.###")&amp;"."&amp;CHAR(10)&amp;AH14</f>
        <v>I dati relativi al 2023 presentano un andamento variabile rispetto alla media del periodo,
con una leggera crescita negli ultimi tre mesi rispetto all'intero periodo considerato.
In generale, i dati hanno un andamento crescente ed è ragionevole attendersi
un 13° periodo a 161.
Da rilevare la crescita nel 6° periodo e la caduta nel 7° periodo</v>
      </c>
      <c r="C14" s="35"/>
      <c r="D14" s="35"/>
      <c r="E14" s="35"/>
      <c r="F14" s="35"/>
      <c r="G14" s="35"/>
      <c r="H14" s="35"/>
      <c r="I14" s="35"/>
      <c r="J14" s="35"/>
      <c r="K14" s="35"/>
      <c r="L14" s="35"/>
      <c r="M14" s="35"/>
      <c r="S14" s="11" t="s">
        <v>203</v>
      </c>
      <c r="T14" s="10">
        <f>D10/AVERAGE(B10:D10)</f>
        <v>1.0684931506849316</v>
      </c>
      <c r="U14" s="10">
        <f t="shared" ref="U14:AC14" si="4">E10/AVERAGE(C10:E10)</f>
        <v>0.91666666666666663</v>
      </c>
      <c r="V14" s="10">
        <f t="shared" si="4"/>
        <v>1.3255813953488371</v>
      </c>
      <c r="W14" s="10">
        <f t="shared" si="4"/>
        <v>1.4482758620689655</v>
      </c>
      <c r="X14" s="10">
        <f t="shared" si="4"/>
        <v>0.65</v>
      </c>
      <c r="Y14" s="10">
        <f t="shared" si="4"/>
        <v>0.7009345794392523</v>
      </c>
      <c r="Z14" s="10">
        <f t="shared" si="4"/>
        <v>1.0874999999999999</v>
      </c>
      <c r="AA14" s="10">
        <f t="shared" si="4"/>
        <v>1.1162790697674418</v>
      </c>
      <c r="AB14" s="10">
        <f t="shared" si="4"/>
        <v>1.077731092436975</v>
      </c>
      <c r="AC14" s="10">
        <f t="shared" si="4"/>
        <v>0.89171974522292996</v>
      </c>
      <c r="AD14" s="12">
        <f>MAX(T14:AC14)</f>
        <v>1.4482758620689655</v>
      </c>
      <c r="AE14" s="12">
        <f>MIN(T14:AC14)</f>
        <v>0.65</v>
      </c>
      <c r="AF14" s="13" t="str">
        <f>IF(AD14&gt;(1+$L$5),"crescita nel "&amp;HLOOKUP(AD14,$T14:$AC$16,3,FALSE)&amp;"° periodo","")</f>
        <v>crescita nel 6° periodo</v>
      </c>
      <c r="AG14" s="13" t="str">
        <f>IF(AE14&lt;(1-$L$5),"caduta nel "&amp;HLOOKUP(AE14,$T$14:$AC$16,3,FALSE)&amp;"° periodo","")</f>
        <v>caduta nel 7° periodo</v>
      </c>
      <c r="AH14" s="1" t="str">
        <f>IF(AND(AF14&lt;&gt;"",AG14&lt;&gt;""),"Da rilevare la "&amp;AF14&amp;" e la "&amp;AG14,IF(AND(AF14="",AG14=""),"","Da rilevare la "&amp;AF14&amp;AG14))</f>
        <v>Da rilevare la crescita nel 6° periodo e la caduta nel 7° periodo</v>
      </c>
    </row>
    <row r="15" spans="1:34" ht="93" customHeight="1" x14ac:dyDescent="0.35">
      <c r="A15" s="6" t="str">
        <f>D7&amp;":"</f>
        <v>2024:</v>
      </c>
      <c r="B15" s="35" t="str">
        <f>"I dati relativi "&amp;VLOOKUP("a"&amp;I7,DB!$I$2:$K$74,2,FALSE)&amp;D7&amp;" presentano un andamento "&amp;VLOOKUP(W11,DB!$D$2:$E$7,2,TRUE)&amp;" rispetto alla media del periodo,"&amp;CHAR(10)&amp;"con una "&amp;VLOOKUP(U11,DB!$D$10:$E$18,2,TRUE)&amp;" "&amp;VLOOKUP("in"&amp;VLOOKUP($I$5,DB!$M$1:$O$500,3,FALSE),DB!$I$1:$K$80,2,FALSE)&amp;"ultim"&amp;VLOOKUP($I$5,DB!$I$1:$K$80,3,FALSE)&amp;" tre "&amp;$D$5&amp;" rispetto all'intero periodo considerato."&amp;CHAR(10)&amp;"In generale, i dati hanno un andamento "&amp;VLOOKUP(X11,DB!$D$21:$E$25,2,TRUE)&amp;" ed è ragionevole attendersi"&amp;CHAR(10)&amp;"un "&amp;L$6&amp;"° periodo a "&amp;TEXT(N11,"#.###")&amp;"."&amp;CHAR(10)&amp;AH15</f>
        <v>I dati relativi al 2024 presentano un andamento variabile rispetto alla media del periodo,
con una significativa crescita negli ultimi tre mesi rispetto all'intero periodo considerato.
In generale, i dati hanno un andamento fortemente crescente ed è ragionevole attendersi
un 13° periodo a 179.
Da rilevare la caduta nel 12° periodo</v>
      </c>
      <c r="C15" s="35"/>
      <c r="D15" s="35"/>
      <c r="E15" s="35"/>
      <c r="F15" s="35"/>
      <c r="G15" s="35"/>
      <c r="H15" s="35"/>
      <c r="I15" s="35"/>
      <c r="J15" s="35"/>
      <c r="K15" s="35"/>
      <c r="L15" s="35"/>
      <c r="M15" s="35"/>
      <c r="P15" s="23"/>
      <c r="S15" s="11" t="s">
        <v>204</v>
      </c>
      <c r="T15" s="10">
        <f>D11/AVERAGE(B11:D11)</f>
        <v>1.1818181818181819</v>
      </c>
      <c r="U15" s="10">
        <f t="shared" ref="U15:AC15" si="5">E11/AVERAGE(C11:E11)</f>
        <v>1.1538461538461537</v>
      </c>
      <c r="V15" s="10">
        <f t="shared" si="5"/>
        <v>1.1739130434782608</v>
      </c>
      <c r="W15" s="10">
        <f t="shared" si="5"/>
        <v>0.89361702127659581</v>
      </c>
      <c r="X15" s="10">
        <f t="shared" si="5"/>
        <v>0.91304347826086951</v>
      </c>
      <c r="Y15" s="10">
        <f t="shared" si="5"/>
        <v>0.95620437956204385</v>
      </c>
      <c r="Z15" s="10">
        <f t="shared" si="5"/>
        <v>1.2364425162689805</v>
      </c>
      <c r="AA15" s="10">
        <f t="shared" si="5"/>
        <v>1.0386965376782078</v>
      </c>
      <c r="AB15" s="10">
        <f t="shared" si="5"/>
        <v>1.0714285714285714</v>
      </c>
      <c r="AC15" s="10">
        <f t="shared" si="5"/>
        <v>0.73469387755102034</v>
      </c>
      <c r="AD15" s="12">
        <f>MAX(T15:AC15)</f>
        <v>1.2364425162689805</v>
      </c>
      <c r="AE15" s="12">
        <f>MIN(T15:AC15)</f>
        <v>0.73469387755102034</v>
      </c>
      <c r="AF15" s="13" t="str">
        <f>IF(AD15&gt;(1+$L$5),"crescita nel "&amp;HLOOKUP(AD15,$T15:$AC$16,2,FALSE)&amp;"° periodo","")</f>
        <v/>
      </c>
      <c r="AG15" s="13" t="str">
        <f>IF(AE15&lt;(1-$L$5),"caduta nel "&amp;HLOOKUP(AE15,$T$15:$AC$16,2,FALSE)&amp;"° periodo","")</f>
        <v>caduta nel 12° periodo</v>
      </c>
      <c r="AH15" s="1" t="str">
        <f>IF(AND(AF15&lt;&gt;"",AG15&lt;&gt;""),"Da rilevare la "&amp;AF15&amp;" e la "&amp;AG15,IF(AND(AF15="",AG15=""),"","Da rilevare la "&amp;AF15&amp;AG15))</f>
        <v>Da rilevare la caduta nel 12° periodo</v>
      </c>
    </row>
    <row r="16" spans="1:34" ht="84.75" customHeight="1" x14ac:dyDescent="0.35">
      <c r="A16" s="7" t="str">
        <f>"Confronto "&amp;CHAR(10)&amp;D$7&amp;" su "&amp;D6</f>
        <v>Confronto 
2024 su 2023</v>
      </c>
      <c r="B16" s="35" t="str">
        <f>PROPER(I7)&amp;" totale "&amp;D7&amp;", rispetto al totale "&amp;A10&amp;", è "&amp;VLOOKUP(T12,DB!$A$2:$B$11,2,TRUE)&amp;" ("&amp;TEXT(T12-1,"+ 0,0%;-0,0%")&amp;", "&amp; TEXT(T11-T10,"+ #.###;-#.###")&amp; ")."&amp;CHAR(10)&amp;"L'ultimo periodo "&amp;VLOOKUP("di"&amp;I7,DB!$I$2:$K$74,2,FALSE)&amp;A11&amp;" evidenzia "&amp;VLOOKUP(O13,DB!$D$10:$F$18,3,TRUE)&amp;" nella "&amp;VLOOKUP(T12,DB!$D$10:$G$18,4,TRUE)&amp;" sullo stesso periodo "&amp;VLOOKUP("di"&amp;I6,DB!$I$2:$K$74,2,FALSE)&amp;A10&amp;"."&amp;CHAR(10)&amp;"Le due serie di dati hanno "&amp;VLOOKUP(Y12,DB!$A$14:$B$22,2,TRUE)&amp;"."&amp;CHAR(10)&amp;"Il grosso della "&amp;T13&amp;", rispetto "&amp;VLOOKUP("a"&amp;I6,DB!I1:K80,2,FALSE) &amp;D6&amp;" avviene "&amp;VLOOKUP("in"&amp;I5,DB!$I$2:$K$74,2,FALSE)&amp;D5&amp;" "&amp;HLOOKUP(IF(T13="crescita",MAX(Q12:S12),MIN(Q12:S12)),$Q$12:$S$13,2,FALSE)&amp;" del periodo considerato."</f>
        <v>Il totale 2024, rispetto al totale 2023, è leggermente più basso (-3,6%, -65).
L'ultimo periodo del 2024 evidenzia una leggera accelerazione nella decrescita sullo stesso periodo del 2023.
Le due serie di dati hanno una relazione molto debole.
Il grosso della decrescita, rispetto al 2023 avviene nei mesi centrali del periodo considerato.</v>
      </c>
      <c r="C16" s="35"/>
      <c r="D16" s="35"/>
      <c r="E16" s="35"/>
      <c r="F16" s="35"/>
      <c r="G16" s="35"/>
      <c r="H16" s="35"/>
      <c r="I16" s="35"/>
      <c r="J16" s="35"/>
      <c r="K16" s="35"/>
      <c r="L16" s="35"/>
      <c r="M16" s="35"/>
      <c r="S16" s="1" t="s">
        <v>8</v>
      </c>
      <c r="T16" s="1">
        <v>3</v>
      </c>
      <c r="U16" s="1">
        <v>4</v>
      </c>
      <c r="V16" s="1">
        <v>5</v>
      </c>
      <c r="W16" s="1">
        <v>6</v>
      </c>
      <c r="X16" s="1">
        <v>7</v>
      </c>
      <c r="Y16" s="1">
        <v>8</v>
      </c>
      <c r="Z16" s="1">
        <v>9</v>
      </c>
      <c r="AA16" s="1">
        <v>10</v>
      </c>
      <c r="AB16" s="1">
        <v>11</v>
      </c>
      <c r="AC16" s="1">
        <v>12</v>
      </c>
    </row>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sheetData>
  <dataConsolidate/>
  <mergeCells count="6">
    <mergeCell ref="B16:M16"/>
    <mergeCell ref="D5:F5"/>
    <mergeCell ref="D6:F6"/>
    <mergeCell ref="D7:F7"/>
    <mergeCell ref="B14:M14"/>
    <mergeCell ref="B15:M15"/>
  </mergeCells>
  <phoneticPr fontId="2" type="noConversion"/>
  <dataValidations disablePrompts="1" count="3">
    <dataValidation type="list" allowBlank="1" showInputMessage="1" showErrorMessage="1" sqref="I5:I7" xr:uid="{00000000-0002-0000-0000-000000000000}">
      <formula1>"il,i,lo,gli,la,le,l'-masc.,l'-femm."</formula1>
    </dataValidation>
    <dataValidation type="decimal" allowBlank="1" showInputMessage="1" showErrorMessage="1" errorTitle="Dato non valido" error="Devi inserire un valore tra 1% e 50%" sqref="L5" xr:uid="{00000000-0002-0000-0000-000001000000}">
      <formula1>0.01</formula1>
      <formula2>0.5</formula2>
    </dataValidation>
    <dataValidation type="whole" allowBlank="1" showInputMessage="1" showErrorMessage="1" errorTitle="Errore di immissione" error="Devi inserire la proiezione dal 13° periodo in poi. Iniserisci un numero tra 13 e 500" sqref="L6" xr:uid="{00000000-0002-0000-0000-000002000000}">
      <formula1>13</formula1>
      <formula2>500</formula2>
    </dataValidation>
  </dataValidations>
  <printOptions horizontalCentered="1" verticalCentered="1"/>
  <pageMargins left="0.78740157480314965" right="0.78740157480314965" top="0.98425196850393704" bottom="0.98425196850393704" header="0.51181102362204722" footer="0.51181102362204722"/>
  <pageSetup paperSize="9" scale="81" orientation="landscape" r:id="rId1"/>
  <headerFooter alignWithMargins="0">
    <oddFooter>&amp;C&amp;G</oddFooter>
  </headerFooter>
  <ignoredErrors>
    <ignoredError sqref="T14:AC14 T15:AC15 O10:Z12" formulaRange="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A1:O80"/>
  <sheetViews>
    <sheetView workbookViewId="0">
      <selection activeCell="M2" sqref="M1:M1048576"/>
    </sheetView>
  </sheetViews>
  <sheetFormatPr defaultColWidth="9.1796875" defaultRowHeight="13.5" x14ac:dyDescent="0.35"/>
  <cols>
    <col min="1" max="1" width="9.26953125" style="1" bestFit="1" customWidth="1"/>
    <col min="2" max="2" width="34.7265625" style="1" bestFit="1" customWidth="1"/>
    <col min="3" max="3" width="3" style="1" customWidth="1"/>
    <col min="4" max="4" width="4.7265625" style="1" customWidth="1"/>
    <col min="5" max="5" width="23.26953125" style="1" bestFit="1" customWidth="1"/>
    <col min="6" max="6" width="27.453125" style="1" bestFit="1" customWidth="1"/>
    <col min="7" max="7" width="9.1796875" style="1"/>
    <col min="8" max="8" width="3.26953125" style="1" customWidth="1"/>
    <col min="9" max="16384" width="9.1796875" style="1"/>
  </cols>
  <sheetData>
    <row r="1" spans="1:15" x14ac:dyDescent="0.35">
      <c r="A1" s="36" t="s">
        <v>27</v>
      </c>
      <c r="B1" s="36"/>
      <c r="D1" s="36" t="s">
        <v>28</v>
      </c>
      <c r="E1" s="36"/>
      <c r="I1" s="36" t="s">
        <v>160</v>
      </c>
      <c r="J1" s="36"/>
      <c r="K1" s="36"/>
      <c r="M1" s="36" t="s">
        <v>230</v>
      </c>
      <c r="N1" s="36"/>
      <c r="O1" s="36"/>
    </row>
    <row r="2" spans="1:15" x14ac:dyDescent="0.35">
      <c r="A2" s="1">
        <v>0.3</v>
      </c>
      <c r="B2" s="1" t="s">
        <v>17</v>
      </c>
      <c r="D2" s="1">
        <v>0</v>
      </c>
      <c r="E2" s="1" t="s">
        <v>18</v>
      </c>
      <c r="I2" s="1" t="s">
        <v>47</v>
      </c>
      <c r="J2" s="1" t="s">
        <v>180</v>
      </c>
      <c r="K2" s="1" t="s">
        <v>181</v>
      </c>
      <c r="M2" s="1" t="s">
        <v>45</v>
      </c>
      <c r="N2" s="1" t="s">
        <v>227</v>
      </c>
      <c r="O2" s="1" t="s">
        <v>222</v>
      </c>
    </row>
    <row r="3" spans="1:15" x14ac:dyDescent="0.35">
      <c r="A3" s="1">
        <v>0.6</v>
      </c>
      <c r="B3" s="1" t="s">
        <v>182</v>
      </c>
      <c r="D3" s="1">
        <v>0.1</v>
      </c>
      <c r="E3" s="1" t="s">
        <v>19</v>
      </c>
      <c r="I3" s="1" t="s">
        <v>117</v>
      </c>
      <c r="J3" s="1" t="s">
        <v>63</v>
      </c>
      <c r="K3" s="1" t="s">
        <v>162</v>
      </c>
      <c r="M3" s="1" t="s">
        <v>48</v>
      </c>
      <c r="N3" s="1" t="s">
        <v>225</v>
      </c>
      <c r="O3" s="1" t="s">
        <v>222</v>
      </c>
    </row>
    <row r="4" spans="1:15" x14ac:dyDescent="0.35">
      <c r="A4" s="1">
        <v>0.85</v>
      </c>
      <c r="B4" s="1" t="s">
        <v>14</v>
      </c>
      <c r="D4" s="1">
        <v>0.2</v>
      </c>
      <c r="E4" s="1" t="s">
        <v>20</v>
      </c>
      <c r="I4" s="1" t="s">
        <v>118</v>
      </c>
      <c r="J4" s="1" t="s">
        <v>64</v>
      </c>
      <c r="K4" s="1" t="s">
        <v>162</v>
      </c>
      <c r="M4" s="1" t="s">
        <v>224</v>
      </c>
      <c r="N4" s="1" t="s">
        <v>227</v>
      </c>
      <c r="O4" s="1" t="s">
        <v>229</v>
      </c>
    </row>
    <row r="5" spans="1:15" x14ac:dyDescent="0.35">
      <c r="A5" s="1">
        <v>0.95</v>
      </c>
      <c r="B5" s="1" t="s">
        <v>12</v>
      </c>
      <c r="D5" s="1">
        <v>0.4</v>
      </c>
      <c r="E5" s="1" t="s">
        <v>21</v>
      </c>
      <c r="I5" s="1" t="s">
        <v>119</v>
      </c>
      <c r="J5" s="1" t="s">
        <v>65</v>
      </c>
      <c r="K5" s="1" t="s">
        <v>162</v>
      </c>
      <c r="M5" s="1" t="s">
        <v>222</v>
      </c>
      <c r="N5" s="1" t="s">
        <v>225</v>
      </c>
      <c r="O5" s="1" t="s">
        <v>222</v>
      </c>
    </row>
    <row r="6" spans="1:15" x14ac:dyDescent="0.35">
      <c r="A6" s="1">
        <v>0.99</v>
      </c>
      <c r="B6" s="1" t="s">
        <v>9</v>
      </c>
      <c r="D6" s="1">
        <v>0.8</v>
      </c>
      <c r="E6" s="1" t="s">
        <v>22</v>
      </c>
      <c r="I6" s="1" t="s">
        <v>215</v>
      </c>
      <c r="J6" s="1" t="s">
        <v>66</v>
      </c>
      <c r="K6" s="1" t="s">
        <v>162</v>
      </c>
      <c r="M6" s="1" t="s">
        <v>223</v>
      </c>
      <c r="N6" s="1" t="s">
        <v>228</v>
      </c>
      <c r="O6" s="1" t="s">
        <v>229</v>
      </c>
    </row>
    <row r="7" spans="1:15" x14ac:dyDescent="0.35">
      <c r="A7" s="1">
        <v>1.0109999999999999</v>
      </c>
      <c r="B7" s="1" t="s">
        <v>10</v>
      </c>
      <c r="D7" s="1">
        <v>1.6</v>
      </c>
      <c r="E7" s="1" t="s">
        <v>23</v>
      </c>
      <c r="I7" s="1" t="s">
        <v>120</v>
      </c>
      <c r="J7" s="1" t="s">
        <v>67</v>
      </c>
      <c r="K7" s="1" t="s">
        <v>162</v>
      </c>
      <c r="M7" s="1" t="s">
        <v>214</v>
      </c>
      <c r="N7" s="1" t="s">
        <v>226</v>
      </c>
      <c r="O7" s="1" t="s">
        <v>214</v>
      </c>
    </row>
    <row r="8" spans="1:15" x14ac:dyDescent="0.35">
      <c r="A8" s="1">
        <v>1.05</v>
      </c>
      <c r="B8" s="1" t="s">
        <v>11</v>
      </c>
      <c r="I8" s="1" t="s">
        <v>121</v>
      </c>
      <c r="J8" s="1" t="s">
        <v>68</v>
      </c>
      <c r="K8" s="1" t="s">
        <v>162</v>
      </c>
      <c r="M8" s="1" t="s">
        <v>231</v>
      </c>
      <c r="N8" s="1" t="s">
        <v>227</v>
      </c>
      <c r="O8" s="1" t="s">
        <v>229</v>
      </c>
    </row>
    <row r="9" spans="1:15" x14ac:dyDescent="0.35">
      <c r="A9" s="1">
        <v>1.1499999999999999</v>
      </c>
      <c r="B9" s="1" t="s">
        <v>13</v>
      </c>
      <c r="D9" s="36" t="s">
        <v>24</v>
      </c>
      <c r="E9" s="36"/>
      <c r="F9" s="36"/>
      <c r="G9" s="36"/>
      <c r="I9" s="1" t="s">
        <v>122</v>
      </c>
      <c r="J9" s="1" t="s">
        <v>69</v>
      </c>
      <c r="K9" s="1" t="s">
        <v>162</v>
      </c>
      <c r="M9" s="1" t="s">
        <v>232</v>
      </c>
      <c r="N9" s="1" t="s">
        <v>228</v>
      </c>
      <c r="O9" s="1" t="s">
        <v>229</v>
      </c>
    </row>
    <row r="10" spans="1:15" x14ac:dyDescent="0.35">
      <c r="A10" s="1">
        <v>1.4</v>
      </c>
      <c r="B10" s="1" t="s">
        <v>15</v>
      </c>
      <c r="D10" s="1">
        <v>0.2</v>
      </c>
      <c r="E10" s="1" t="s">
        <v>32</v>
      </c>
      <c r="F10" s="1" t="s">
        <v>183</v>
      </c>
      <c r="G10" s="1" t="s">
        <v>192</v>
      </c>
      <c r="I10" s="1" t="s">
        <v>123</v>
      </c>
      <c r="J10" s="1" t="s">
        <v>70</v>
      </c>
      <c r="K10" s="1" t="s">
        <v>162</v>
      </c>
    </row>
    <row r="11" spans="1:15" x14ac:dyDescent="0.35">
      <c r="A11" s="1">
        <v>1.7</v>
      </c>
      <c r="B11" s="1" t="s">
        <v>16</v>
      </c>
      <c r="D11" s="1">
        <v>0.5</v>
      </c>
      <c r="E11" s="1" t="s">
        <v>26</v>
      </c>
      <c r="F11" s="1" t="s">
        <v>184</v>
      </c>
      <c r="G11" s="1" t="s">
        <v>192</v>
      </c>
      <c r="I11" s="1" t="s">
        <v>124</v>
      </c>
      <c r="J11" s="1" t="s">
        <v>71</v>
      </c>
      <c r="K11" s="1" t="s">
        <v>162</v>
      </c>
    </row>
    <row r="12" spans="1:15" x14ac:dyDescent="0.35">
      <c r="D12" s="1">
        <v>0.7</v>
      </c>
      <c r="E12" s="1" t="s">
        <v>25</v>
      </c>
      <c r="F12" s="1" t="s">
        <v>185</v>
      </c>
      <c r="G12" s="1" t="s">
        <v>192</v>
      </c>
      <c r="I12" s="1" t="s">
        <v>125</v>
      </c>
      <c r="J12" s="1" t="s">
        <v>72</v>
      </c>
      <c r="K12" s="1" t="s">
        <v>162</v>
      </c>
    </row>
    <row r="13" spans="1:15" x14ac:dyDescent="0.35">
      <c r="A13" s="36" t="s">
        <v>194</v>
      </c>
      <c r="B13" s="36"/>
      <c r="D13" s="1">
        <v>0.9</v>
      </c>
      <c r="E13" s="1" t="s">
        <v>29</v>
      </c>
      <c r="F13" s="1" t="s">
        <v>186</v>
      </c>
      <c r="G13" s="1" t="s">
        <v>192</v>
      </c>
      <c r="I13" s="1" t="s">
        <v>126</v>
      </c>
      <c r="J13" s="1" t="s">
        <v>73</v>
      </c>
      <c r="K13" s="1" t="s">
        <v>162</v>
      </c>
    </row>
    <row r="14" spans="1:15" x14ac:dyDescent="0.35">
      <c r="A14" s="1">
        <v>-1</v>
      </c>
      <c r="B14" s="1" t="s">
        <v>195</v>
      </c>
      <c r="D14" s="1">
        <v>0.99</v>
      </c>
      <c r="E14" s="1" t="s">
        <v>30</v>
      </c>
      <c r="F14" s="1" t="s">
        <v>187</v>
      </c>
      <c r="G14" s="1" t="s">
        <v>192</v>
      </c>
      <c r="I14" s="1" t="s">
        <v>127</v>
      </c>
      <c r="J14" s="1" t="s">
        <v>74</v>
      </c>
      <c r="K14" s="1" t="s">
        <v>162</v>
      </c>
    </row>
    <row r="15" spans="1:15" x14ac:dyDescent="0.35">
      <c r="A15" s="1">
        <v>-0.9</v>
      </c>
      <c r="B15" s="1" t="s">
        <v>196</v>
      </c>
      <c r="D15" s="1">
        <v>1.01</v>
      </c>
      <c r="E15" s="1" t="s">
        <v>31</v>
      </c>
      <c r="F15" s="1" t="s">
        <v>188</v>
      </c>
      <c r="G15" s="1" t="s">
        <v>193</v>
      </c>
      <c r="I15" s="1" t="s">
        <v>216</v>
      </c>
      <c r="J15" s="1" t="s">
        <v>75</v>
      </c>
      <c r="K15" s="1" t="s">
        <v>162</v>
      </c>
    </row>
    <row r="16" spans="1:15" x14ac:dyDescent="0.35">
      <c r="A16" s="1">
        <v>-0.55000000000000004</v>
      </c>
      <c r="B16" s="1" t="s">
        <v>201</v>
      </c>
      <c r="D16" s="1">
        <v>1.1000000000000001</v>
      </c>
      <c r="E16" s="1" t="s">
        <v>33</v>
      </c>
      <c r="F16" s="1" t="s">
        <v>189</v>
      </c>
      <c r="G16" s="1" t="s">
        <v>193</v>
      </c>
      <c r="I16" s="1" t="s">
        <v>128</v>
      </c>
      <c r="J16" s="1" t="s">
        <v>76</v>
      </c>
      <c r="K16" s="1" t="s">
        <v>162</v>
      </c>
    </row>
    <row r="17" spans="1:11" x14ac:dyDescent="0.35">
      <c r="A17" s="1">
        <v>-0.1</v>
      </c>
      <c r="B17" s="1" t="s">
        <v>198</v>
      </c>
      <c r="D17" s="1">
        <v>1.3</v>
      </c>
      <c r="E17" s="1" t="s">
        <v>34</v>
      </c>
      <c r="F17" s="1" t="s">
        <v>190</v>
      </c>
      <c r="G17" s="1" t="s">
        <v>193</v>
      </c>
      <c r="I17" s="1" t="s">
        <v>129</v>
      </c>
      <c r="J17" s="1" t="s">
        <v>77</v>
      </c>
      <c r="K17" s="1" t="s">
        <v>162</v>
      </c>
    </row>
    <row r="18" spans="1:11" x14ac:dyDescent="0.35">
      <c r="A18" s="1">
        <v>0</v>
      </c>
      <c r="B18" s="1" t="s">
        <v>198</v>
      </c>
      <c r="D18" s="1">
        <v>1.8</v>
      </c>
      <c r="E18" s="1" t="s">
        <v>35</v>
      </c>
      <c r="F18" s="1" t="s">
        <v>191</v>
      </c>
      <c r="G18" s="1" t="s">
        <v>193</v>
      </c>
      <c r="I18" s="1" t="s">
        <v>130</v>
      </c>
      <c r="J18" s="1" t="s">
        <v>78</v>
      </c>
      <c r="K18" s="1" t="s">
        <v>162</v>
      </c>
    </row>
    <row r="19" spans="1:11" x14ac:dyDescent="0.35">
      <c r="A19" s="1">
        <v>0.1</v>
      </c>
      <c r="B19" s="1" t="s">
        <v>201</v>
      </c>
      <c r="I19" s="1" t="s">
        <v>131</v>
      </c>
      <c r="J19" s="1" t="s">
        <v>79</v>
      </c>
      <c r="K19" s="1" t="s">
        <v>162</v>
      </c>
    </row>
    <row r="20" spans="1:11" x14ac:dyDescent="0.35">
      <c r="A20" s="1">
        <v>0.55000000000000004</v>
      </c>
      <c r="B20" s="1" t="s">
        <v>199</v>
      </c>
      <c r="D20" s="36" t="s">
        <v>36</v>
      </c>
      <c r="E20" s="36"/>
      <c r="I20" s="1" t="s">
        <v>132</v>
      </c>
      <c r="J20" s="1" t="s">
        <v>80</v>
      </c>
      <c r="K20" s="1" t="s">
        <v>162</v>
      </c>
    </row>
    <row r="21" spans="1:11" x14ac:dyDescent="0.35">
      <c r="A21" s="1">
        <v>0.9</v>
      </c>
      <c r="B21" s="1" t="s">
        <v>197</v>
      </c>
      <c r="D21" s="1">
        <v>0</v>
      </c>
      <c r="E21" s="1" t="s">
        <v>38</v>
      </c>
      <c r="I21" s="1" t="s">
        <v>133</v>
      </c>
      <c r="J21" s="1" t="s">
        <v>81</v>
      </c>
      <c r="K21" s="1" t="s">
        <v>46</v>
      </c>
    </row>
    <row r="22" spans="1:11" x14ac:dyDescent="0.35">
      <c r="A22" s="1">
        <v>0.95</v>
      </c>
      <c r="B22" s="1" t="s">
        <v>200</v>
      </c>
      <c r="D22" s="1">
        <v>0.8</v>
      </c>
      <c r="E22" s="1" t="s">
        <v>39</v>
      </c>
      <c r="I22" s="1" t="s">
        <v>134</v>
      </c>
      <c r="J22" s="1" t="s">
        <v>82</v>
      </c>
      <c r="K22" s="1" t="s">
        <v>46</v>
      </c>
    </row>
    <row r="23" spans="1:11" x14ac:dyDescent="0.35">
      <c r="D23" s="1">
        <v>0.99</v>
      </c>
      <c r="E23" s="1" t="s">
        <v>37</v>
      </c>
      <c r="I23" s="1" t="s">
        <v>135</v>
      </c>
      <c r="J23" s="1" t="s">
        <v>83</v>
      </c>
      <c r="K23" s="1" t="s">
        <v>46</v>
      </c>
    </row>
    <row r="24" spans="1:11" x14ac:dyDescent="0.35">
      <c r="D24" s="1">
        <v>1.01</v>
      </c>
      <c r="E24" s="1" t="s">
        <v>40</v>
      </c>
      <c r="I24" s="1" t="s">
        <v>217</v>
      </c>
      <c r="J24" s="1" t="s">
        <v>84</v>
      </c>
      <c r="K24" s="1" t="s">
        <v>46</v>
      </c>
    </row>
    <row r="25" spans="1:11" x14ac:dyDescent="0.35">
      <c r="D25" s="1">
        <v>1.2</v>
      </c>
      <c r="E25" s="1" t="s">
        <v>41</v>
      </c>
      <c r="I25" s="1" t="s">
        <v>136</v>
      </c>
      <c r="J25" s="1" t="s">
        <v>85</v>
      </c>
      <c r="K25" s="1" t="s">
        <v>46</v>
      </c>
    </row>
    <row r="26" spans="1:11" x14ac:dyDescent="0.35">
      <c r="I26" s="1" t="s">
        <v>137</v>
      </c>
      <c r="J26" s="1" t="s">
        <v>86</v>
      </c>
      <c r="K26" s="1" t="s">
        <v>46</v>
      </c>
    </row>
    <row r="27" spans="1:11" x14ac:dyDescent="0.35">
      <c r="I27" s="1" t="s">
        <v>138</v>
      </c>
      <c r="J27" s="1" t="s">
        <v>87</v>
      </c>
      <c r="K27" s="1" t="s">
        <v>46</v>
      </c>
    </row>
    <row r="28" spans="1:11" x14ac:dyDescent="0.35">
      <c r="I28" s="1" t="s">
        <v>139</v>
      </c>
      <c r="J28" s="1" t="s">
        <v>88</v>
      </c>
      <c r="K28" s="1" t="s">
        <v>46</v>
      </c>
    </row>
    <row r="29" spans="1:11" x14ac:dyDescent="0.35">
      <c r="I29" s="1" t="s">
        <v>140</v>
      </c>
      <c r="J29" s="1" t="s">
        <v>89</v>
      </c>
      <c r="K29" s="1" t="s">
        <v>46</v>
      </c>
    </row>
    <row r="30" spans="1:11" x14ac:dyDescent="0.35">
      <c r="I30" s="1" t="s">
        <v>141</v>
      </c>
      <c r="J30" s="1" t="s">
        <v>90</v>
      </c>
      <c r="K30" s="1" t="s">
        <v>48</v>
      </c>
    </row>
    <row r="31" spans="1:11" x14ac:dyDescent="0.35">
      <c r="I31" s="1" t="s">
        <v>49</v>
      </c>
      <c r="J31" s="1" t="s">
        <v>91</v>
      </c>
      <c r="K31" s="1" t="s">
        <v>48</v>
      </c>
    </row>
    <row r="32" spans="1:11" x14ac:dyDescent="0.35">
      <c r="I32" s="1" t="s">
        <v>50</v>
      </c>
      <c r="J32" s="1" t="s">
        <v>92</v>
      </c>
      <c r="K32" s="1" t="s">
        <v>48</v>
      </c>
    </row>
    <row r="33" spans="9:11" x14ac:dyDescent="0.35">
      <c r="I33" s="1" t="s">
        <v>209</v>
      </c>
      <c r="J33" s="1" t="s">
        <v>93</v>
      </c>
      <c r="K33" s="1" t="s">
        <v>48</v>
      </c>
    </row>
    <row r="34" spans="9:11" x14ac:dyDescent="0.35">
      <c r="I34" s="1" t="s">
        <v>142</v>
      </c>
      <c r="J34" s="1" t="s">
        <v>94</v>
      </c>
      <c r="K34" s="1" t="s">
        <v>48</v>
      </c>
    </row>
    <row r="35" spans="9:11" x14ac:dyDescent="0.35">
      <c r="I35" s="1" t="s">
        <v>51</v>
      </c>
      <c r="J35" s="1" t="s">
        <v>95</v>
      </c>
      <c r="K35" s="1" t="s">
        <v>48</v>
      </c>
    </row>
    <row r="36" spans="9:11" x14ac:dyDescent="0.35">
      <c r="I36" s="1" t="s">
        <v>143</v>
      </c>
      <c r="J36" s="1" t="s">
        <v>96</v>
      </c>
      <c r="K36" s="1" t="s">
        <v>48</v>
      </c>
    </row>
    <row r="37" spans="9:11" x14ac:dyDescent="0.35">
      <c r="I37" s="1" t="s">
        <v>144</v>
      </c>
      <c r="J37" s="1" t="s">
        <v>97</v>
      </c>
      <c r="K37" s="1" t="s">
        <v>48</v>
      </c>
    </row>
    <row r="38" spans="9:11" x14ac:dyDescent="0.35">
      <c r="I38" s="1" t="s">
        <v>145</v>
      </c>
      <c r="J38" s="1" t="s">
        <v>98</v>
      </c>
      <c r="K38" s="1" t="s">
        <v>48</v>
      </c>
    </row>
    <row r="39" spans="9:11" x14ac:dyDescent="0.35">
      <c r="I39" s="1" t="s">
        <v>146</v>
      </c>
      <c r="J39" s="1" t="s">
        <v>99</v>
      </c>
      <c r="K39" s="1" t="s">
        <v>48</v>
      </c>
    </row>
    <row r="40" spans="9:11" x14ac:dyDescent="0.35">
      <c r="I40" s="1" t="s">
        <v>52</v>
      </c>
      <c r="J40" s="1" t="s">
        <v>100</v>
      </c>
      <c r="K40" s="1" t="s">
        <v>48</v>
      </c>
    </row>
    <row r="41" spans="9:11" x14ac:dyDescent="0.35">
      <c r="I41" s="1" t="s">
        <v>53</v>
      </c>
      <c r="J41" s="1" t="s">
        <v>101</v>
      </c>
      <c r="K41" s="1" t="s">
        <v>48</v>
      </c>
    </row>
    <row r="42" spans="9:11" x14ac:dyDescent="0.35">
      <c r="I42" s="1" t="s">
        <v>218</v>
      </c>
      <c r="J42" s="1" t="s">
        <v>102</v>
      </c>
      <c r="K42" s="1" t="s">
        <v>48</v>
      </c>
    </row>
    <row r="43" spans="9:11" x14ac:dyDescent="0.35">
      <c r="I43" s="1" t="s">
        <v>147</v>
      </c>
      <c r="J43" s="1" t="s">
        <v>103</v>
      </c>
      <c r="K43" s="1" t="s">
        <v>48</v>
      </c>
    </row>
    <row r="44" spans="9:11" x14ac:dyDescent="0.35">
      <c r="I44" s="1" t="s">
        <v>148</v>
      </c>
      <c r="J44" s="1" t="s">
        <v>104</v>
      </c>
      <c r="K44" s="1" t="s">
        <v>48</v>
      </c>
    </row>
    <row r="45" spans="9:11" x14ac:dyDescent="0.35">
      <c r="I45" s="1" t="s">
        <v>149</v>
      </c>
      <c r="J45" s="1" t="s">
        <v>105</v>
      </c>
      <c r="K45" s="1" t="s">
        <v>48</v>
      </c>
    </row>
    <row r="46" spans="9:11" x14ac:dyDescent="0.35">
      <c r="I46" s="1" t="s">
        <v>150</v>
      </c>
      <c r="J46" s="1" t="s">
        <v>106</v>
      </c>
      <c r="K46" s="1" t="s">
        <v>48</v>
      </c>
    </row>
    <row r="47" spans="9:11" x14ac:dyDescent="0.35">
      <c r="I47" s="1" t="s">
        <v>151</v>
      </c>
      <c r="J47" s="1" t="s">
        <v>107</v>
      </c>
      <c r="K47" s="1" t="s">
        <v>48</v>
      </c>
    </row>
    <row r="48" spans="9:11" x14ac:dyDescent="0.35">
      <c r="I48" s="1" t="s">
        <v>152</v>
      </c>
      <c r="J48" s="1" t="s">
        <v>108</v>
      </c>
      <c r="K48" s="1" t="s">
        <v>48</v>
      </c>
    </row>
    <row r="49" spans="9:11" x14ac:dyDescent="0.35">
      <c r="I49" s="1" t="s">
        <v>153</v>
      </c>
      <c r="J49" s="1" t="s">
        <v>109</v>
      </c>
      <c r="K49" s="1" t="s">
        <v>48</v>
      </c>
    </row>
    <row r="50" spans="9:11" x14ac:dyDescent="0.35">
      <c r="I50" s="1" t="s">
        <v>154</v>
      </c>
      <c r="J50" s="1" t="s">
        <v>110</v>
      </c>
      <c r="K50" s="1" t="s">
        <v>48</v>
      </c>
    </row>
    <row r="51" spans="9:11" x14ac:dyDescent="0.35">
      <c r="I51" s="1" t="s">
        <v>219</v>
      </c>
      <c r="J51" s="1" t="s">
        <v>111</v>
      </c>
      <c r="K51" s="1" t="s">
        <v>48</v>
      </c>
    </row>
    <row r="52" spans="9:11" x14ac:dyDescent="0.35">
      <c r="I52" s="1" t="s">
        <v>155</v>
      </c>
      <c r="J52" s="1" t="s">
        <v>112</v>
      </c>
      <c r="K52" s="1" t="s">
        <v>48</v>
      </c>
    </row>
    <row r="53" spans="9:11" x14ac:dyDescent="0.35">
      <c r="I53" s="1" t="s">
        <v>156</v>
      </c>
      <c r="J53" s="1" t="s">
        <v>113</v>
      </c>
      <c r="K53" s="1" t="s">
        <v>48</v>
      </c>
    </row>
    <row r="54" spans="9:11" x14ac:dyDescent="0.35">
      <c r="I54" s="1" t="s">
        <v>157</v>
      </c>
      <c r="J54" s="1" t="s">
        <v>114</v>
      </c>
      <c r="K54" s="1" t="s">
        <v>48</v>
      </c>
    </row>
    <row r="55" spans="9:11" x14ac:dyDescent="0.35">
      <c r="I55" s="1" t="s">
        <v>158</v>
      </c>
      <c r="J55" s="1" t="s">
        <v>115</v>
      </c>
      <c r="K55" s="1" t="s">
        <v>48</v>
      </c>
    </row>
    <row r="56" spans="9:11" x14ac:dyDescent="0.35">
      <c r="I56" s="1" t="s">
        <v>159</v>
      </c>
      <c r="J56" s="1" t="s">
        <v>116</v>
      </c>
      <c r="K56" s="1" t="s">
        <v>48</v>
      </c>
    </row>
    <row r="57" spans="9:11" x14ac:dyDescent="0.35">
      <c r="I57" s="1" t="s">
        <v>164</v>
      </c>
      <c r="J57" s="1" t="s">
        <v>54</v>
      </c>
      <c r="K57" s="1" t="s">
        <v>162</v>
      </c>
    </row>
    <row r="58" spans="9:11" x14ac:dyDescent="0.35">
      <c r="I58" s="1" t="s">
        <v>165</v>
      </c>
      <c r="J58" s="1" t="s">
        <v>55</v>
      </c>
      <c r="K58" s="1" t="s">
        <v>162</v>
      </c>
    </row>
    <row r="59" spans="9:11" x14ac:dyDescent="0.35">
      <c r="I59" s="1" t="s">
        <v>166</v>
      </c>
      <c r="J59" s="1" t="s">
        <v>56</v>
      </c>
      <c r="K59" s="1" t="s">
        <v>162</v>
      </c>
    </row>
    <row r="60" spans="9:11" x14ac:dyDescent="0.35">
      <c r="I60" s="1" t="s">
        <v>220</v>
      </c>
      <c r="J60" s="1" t="s">
        <v>57</v>
      </c>
      <c r="K60" s="1" t="s">
        <v>162</v>
      </c>
    </row>
    <row r="61" spans="9:11" x14ac:dyDescent="0.35">
      <c r="I61" s="1" t="s">
        <v>167</v>
      </c>
      <c r="J61" s="1" t="s">
        <v>58</v>
      </c>
      <c r="K61" s="1" t="s">
        <v>162</v>
      </c>
    </row>
    <row r="62" spans="9:11" x14ac:dyDescent="0.35">
      <c r="I62" s="1" t="s">
        <v>168</v>
      </c>
      <c r="J62" s="1" t="s">
        <v>59</v>
      </c>
      <c r="K62" s="1" t="s">
        <v>162</v>
      </c>
    </row>
    <row r="63" spans="9:11" x14ac:dyDescent="0.35">
      <c r="I63" s="1" t="s">
        <v>169</v>
      </c>
      <c r="J63" s="1" t="s">
        <v>60</v>
      </c>
      <c r="K63" s="1" t="s">
        <v>162</v>
      </c>
    </row>
    <row r="64" spans="9:11" x14ac:dyDescent="0.35">
      <c r="I64" s="1" t="s">
        <v>170</v>
      </c>
      <c r="J64" s="1" t="s">
        <v>61</v>
      </c>
      <c r="K64" s="1" t="s">
        <v>162</v>
      </c>
    </row>
    <row r="65" spans="9:11" x14ac:dyDescent="0.35">
      <c r="I65" s="1" t="s">
        <v>171</v>
      </c>
      <c r="J65" s="1" t="s">
        <v>62</v>
      </c>
      <c r="K65" s="1" t="s">
        <v>162</v>
      </c>
    </row>
    <row r="66" spans="9:11" x14ac:dyDescent="0.35">
      <c r="I66" s="1" t="s">
        <v>172</v>
      </c>
      <c r="J66" s="1" t="s">
        <v>54</v>
      </c>
      <c r="K66" s="1" t="s">
        <v>46</v>
      </c>
    </row>
    <row r="67" spans="9:11" x14ac:dyDescent="0.35">
      <c r="I67" s="1" t="s">
        <v>173</v>
      </c>
      <c r="J67" s="1" t="s">
        <v>55</v>
      </c>
      <c r="K67" s="1" t="s">
        <v>46</v>
      </c>
    </row>
    <row r="68" spans="9:11" x14ac:dyDescent="0.35">
      <c r="I68" s="1" t="s">
        <v>174</v>
      </c>
      <c r="J68" s="1" t="s">
        <v>56</v>
      </c>
      <c r="K68" s="1" t="s">
        <v>46</v>
      </c>
    </row>
    <row r="69" spans="9:11" x14ac:dyDescent="0.35">
      <c r="I69" s="1" t="s">
        <v>221</v>
      </c>
      <c r="J69" s="1" t="s">
        <v>57</v>
      </c>
      <c r="K69" s="1" t="s">
        <v>46</v>
      </c>
    </row>
    <row r="70" spans="9:11" x14ac:dyDescent="0.35">
      <c r="I70" s="1" t="s">
        <v>175</v>
      </c>
      <c r="J70" s="1" t="s">
        <v>58</v>
      </c>
      <c r="K70" s="1" t="s">
        <v>46</v>
      </c>
    </row>
    <row r="71" spans="9:11" x14ac:dyDescent="0.35">
      <c r="I71" s="1" t="s">
        <v>176</v>
      </c>
      <c r="J71" s="1" t="s">
        <v>59</v>
      </c>
      <c r="K71" s="1" t="s">
        <v>46</v>
      </c>
    </row>
    <row r="72" spans="9:11" x14ac:dyDescent="0.35">
      <c r="I72" s="1" t="s">
        <v>177</v>
      </c>
      <c r="J72" s="1" t="s">
        <v>60</v>
      </c>
      <c r="K72" s="1" t="s">
        <v>46</v>
      </c>
    </row>
    <row r="73" spans="9:11" x14ac:dyDescent="0.35">
      <c r="I73" s="1" t="s">
        <v>178</v>
      </c>
      <c r="J73" s="1" t="s">
        <v>61</v>
      </c>
      <c r="K73" s="1" t="s">
        <v>46</v>
      </c>
    </row>
    <row r="74" spans="9:11" x14ac:dyDescent="0.35">
      <c r="I74" s="1" t="s">
        <v>179</v>
      </c>
      <c r="J74" s="1" t="s">
        <v>62</v>
      </c>
      <c r="K74" s="1" t="s">
        <v>46</v>
      </c>
    </row>
    <row r="75" spans="9:11" x14ac:dyDescent="0.35">
      <c r="I75" s="1" t="s">
        <v>45</v>
      </c>
      <c r="K75" s="1" t="s">
        <v>162</v>
      </c>
    </row>
    <row r="76" spans="9:11" x14ac:dyDescent="0.35">
      <c r="I76" s="1" t="s">
        <v>224</v>
      </c>
      <c r="K76" s="1" t="s">
        <v>48</v>
      </c>
    </row>
    <row r="77" spans="9:11" x14ac:dyDescent="0.35">
      <c r="I77" s="1" t="s">
        <v>222</v>
      </c>
      <c r="K77" s="1" t="s">
        <v>48</v>
      </c>
    </row>
    <row r="78" spans="9:11" x14ac:dyDescent="0.35">
      <c r="I78" s="1" t="s">
        <v>48</v>
      </c>
      <c r="K78" s="1" t="s">
        <v>48</v>
      </c>
    </row>
    <row r="79" spans="9:11" x14ac:dyDescent="0.35">
      <c r="I79" s="1" t="s">
        <v>223</v>
      </c>
      <c r="K79" s="1" t="s">
        <v>46</v>
      </c>
    </row>
    <row r="80" spans="9:11" x14ac:dyDescent="0.35">
      <c r="I80" s="1" t="s">
        <v>214</v>
      </c>
      <c r="K80" s="1" t="s">
        <v>161</v>
      </c>
    </row>
  </sheetData>
  <mergeCells count="7">
    <mergeCell ref="A13:B13"/>
    <mergeCell ref="A1:B1"/>
    <mergeCell ref="D1:E1"/>
    <mergeCell ref="M1:O1"/>
    <mergeCell ref="D20:E20"/>
    <mergeCell ref="I1:K1"/>
    <mergeCell ref="D9:G9"/>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Data analyser</vt:lpstr>
      <vt:lpstr>DB</vt:lpstr>
      <vt:lpstr>'Data analyser'!Area_stampa</vt:lpstr>
    </vt:vector>
  </TitlesOfParts>
  <Company>www.excelling.it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Gianclaudio</dc:creator>
  <cp:keywords>funzioni di testo, commento, analisi dei dati</cp:keywords>
  <cp:lastModifiedBy>gianclaudio</cp:lastModifiedBy>
  <cp:lastPrinted>2005-11-15T12:11:52Z</cp:lastPrinted>
  <dcterms:created xsi:type="dcterms:W3CDTF">2005-08-22T12:40:38Z</dcterms:created>
  <dcterms:modified xsi:type="dcterms:W3CDTF">2021-10-30T20:16:28Z</dcterms:modified>
  <cp:category>Commenti automatici su due serie di dati</cp:category>
</cp:coreProperties>
</file>