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11\"/>
    </mc:Choice>
  </mc:AlternateContent>
  <xr:revisionPtr revIDLastSave="0" documentId="13_ncr:1_{9386EE7F-2A6B-4453-A00D-DCF44CBBB437}" xr6:coauthVersionLast="36" xr6:coauthVersionMax="36" xr10:uidLastSave="{00000000-0000-0000-0000-000000000000}"/>
  <bookViews>
    <workbookView xWindow="240" yWindow="300" windowWidth="10350" windowHeight="6480" tabRatio="564" activeTab="2" xr2:uid="{00000000-000D-0000-FFFF-FFFF00000000}"/>
  </bookViews>
  <sheets>
    <sheet name="Dati" sheetId="1" r:id="rId1"/>
    <sheet name="Elaborazione" sheetId="16" r:id="rId2"/>
    <sheet name="Report" sheetId="20" r:id="rId3"/>
    <sheet name="waterfall" sheetId="22" r:id="rId4"/>
  </sheets>
  <externalReferences>
    <externalReference r:id="rId5"/>
  </externalReferences>
  <definedNames>
    <definedName name="_xlnm._FilterDatabase" localSheetId="0" hidden="1">Dati!$A$1:$I$1824</definedName>
    <definedName name="_xlchart.v1.0" hidden="1">waterfall!$G$6:$G$13</definedName>
    <definedName name="_xlchart.v1.1" hidden="1">waterfall!$H$6:$H$13</definedName>
    <definedName name="_xlchart.v1.10" hidden="1">waterfall!$H$6:$H$13</definedName>
    <definedName name="_xlchart.v1.2" hidden="1">waterfall!$G$6:$G$13</definedName>
    <definedName name="_xlchart.v1.3" hidden="1">waterfall!$H$6:$H$13</definedName>
    <definedName name="_xlchart.v1.4" hidden="1">waterfall!#REF!</definedName>
    <definedName name="_xlchart.v1.5" hidden="1">waterfall!$G$6:$G$13</definedName>
    <definedName name="_xlchart.v1.6" hidden="1">waterfall!$H$6:$H$13</definedName>
    <definedName name="_xlchart.v1.7" hidden="1">waterfall!#REF!</definedName>
    <definedName name="_xlchart.v1.8" hidden="1">waterfall!$G$6:$G$13</definedName>
    <definedName name="_xlchart.v1.9" hidden="1">waterfall!$G$6:$G$13</definedName>
    <definedName name="DB">[1]DB!$A$1:$D$15</definedName>
    <definedName name="_xlnm.Print_Titles" localSheetId="0">Dati!#REF!</definedName>
  </definedNames>
  <calcPr calcId="191029"/>
</workbook>
</file>

<file path=xl/calcChain.xml><?xml version="1.0" encoding="utf-8"?>
<calcChain xmlns="http://schemas.openxmlformats.org/spreadsheetml/2006/main">
  <c r="G12" i="22" l="1"/>
  <c r="C11" i="22"/>
  <c r="D11" i="22" s="1"/>
  <c r="E11" i="22" s="1"/>
  <c r="H11" i="22" s="1"/>
  <c r="C10" i="22"/>
  <c r="D10" i="22" s="1"/>
  <c r="E10" i="22" s="1"/>
  <c r="H10" i="22" s="1"/>
  <c r="C9" i="22"/>
  <c r="D9" i="22" s="1"/>
  <c r="E9" i="22" s="1"/>
  <c r="H9" i="22" s="1"/>
  <c r="C8" i="22"/>
  <c r="D8" i="22" s="1"/>
  <c r="E8" i="22" s="1"/>
  <c r="H8" i="22" s="1"/>
  <c r="C7" i="22"/>
  <c r="B7" i="22" s="1"/>
  <c r="G7" i="22" s="1"/>
  <c r="B1" i="22"/>
  <c r="B8" i="22" l="1"/>
  <c r="G8" i="22" s="1"/>
  <c r="B9" i="22"/>
  <c r="G9" i="22" s="1"/>
  <c r="C13" i="22"/>
  <c r="D7" i="22"/>
  <c r="B10" i="22"/>
  <c r="G10" i="22" s="1"/>
  <c r="B11" i="22"/>
  <c r="G11" i="22" s="1"/>
  <c r="B23" i="20"/>
  <c r="B1" i="20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420" i="1"/>
  <c r="D13" i="22" l="1"/>
  <c r="E7" i="22"/>
  <c r="H7" i="22" s="1"/>
  <c r="C15" i="22"/>
  <c r="C17" i="22" s="1"/>
  <c r="H6" i="22" s="1"/>
  <c r="D21" i="16"/>
  <c r="C11" i="16"/>
  <c r="H12" i="20"/>
  <c r="L16" i="20"/>
  <c r="J17" i="20"/>
  <c r="K17" i="20"/>
  <c r="L4" i="16"/>
  <c r="L17" i="16" s="1"/>
  <c r="L5" i="16"/>
  <c r="L6" i="16"/>
  <c r="L19" i="16" s="1"/>
  <c r="L7" i="16"/>
  <c r="L8" i="16"/>
  <c r="L21" i="16" s="1"/>
  <c r="L9" i="16"/>
  <c r="L10" i="16"/>
  <c r="L23" i="16" s="1"/>
  <c r="L11" i="16"/>
  <c r="L12" i="16"/>
  <c r="L25" i="16" s="1"/>
  <c r="L13" i="16"/>
  <c r="L18" i="16"/>
  <c r="L20" i="16"/>
  <c r="L22" i="16"/>
  <c r="L24" i="16"/>
  <c r="L26" i="16"/>
  <c r="E129" i="1"/>
  <c r="E130" i="1"/>
  <c r="E131" i="1"/>
  <c r="E145" i="1"/>
  <c r="E159" i="1"/>
  <c r="E160" i="1"/>
  <c r="E161" i="1"/>
  <c r="E162" i="1"/>
  <c r="E163" i="1"/>
  <c r="E164" i="1"/>
  <c r="E537" i="1"/>
  <c r="E538" i="1"/>
  <c r="E539" i="1"/>
  <c r="E540" i="1"/>
  <c r="E555" i="1"/>
  <c r="E556" i="1"/>
  <c r="E557" i="1"/>
  <c r="E558" i="1"/>
  <c r="E572" i="1"/>
  <c r="E573" i="1"/>
  <c r="E574" i="1"/>
  <c r="E575" i="1"/>
  <c r="E1027" i="1"/>
  <c r="E1028" i="1"/>
  <c r="E1029" i="1"/>
  <c r="E1030" i="1"/>
  <c r="E1047" i="1"/>
  <c r="E1048" i="1"/>
  <c r="E1049" i="1"/>
  <c r="E1050" i="1"/>
  <c r="E1067" i="1"/>
  <c r="E1068" i="1"/>
  <c r="E1069" i="1"/>
  <c r="E1070" i="1"/>
  <c r="E1504" i="1"/>
  <c r="E1520" i="1"/>
  <c r="E1521" i="1"/>
  <c r="E1522" i="1"/>
  <c r="E1536" i="1"/>
  <c r="E1537" i="1"/>
  <c r="E1538" i="1"/>
  <c r="E1539" i="1"/>
  <c r="E1540" i="1"/>
  <c r="E1555" i="1"/>
  <c r="E1556" i="1"/>
  <c r="E1557" i="1"/>
  <c r="E1558" i="1"/>
  <c r="E1559" i="1"/>
  <c r="E113" i="1"/>
  <c r="E128" i="1"/>
  <c r="E142" i="1"/>
  <c r="E143" i="1"/>
  <c r="E157" i="1"/>
  <c r="E517" i="1"/>
  <c r="E518" i="1"/>
  <c r="E535" i="1"/>
  <c r="E536" i="1"/>
  <c r="E553" i="1"/>
  <c r="E1004" i="1"/>
  <c r="E1005" i="1"/>
  <c r="E1006" i="1"/>
  <c r="E1044" i="1"/>
  <c r="E1045" i="1"/>
  <c r="E1065" i="1"/>
  <c r="E1500" i="1"/>
  <c r="E1501" i="1"/>
  <c r="E1553" i="1"/>
  <c r="E1026" i="1"/>
  <c r="E476" i="1"/>
  <c r="E477" i="1"/>
  <c r="E1456" i="1"/>
  <c r="E80" i="1"/>
  <c r="E472" i="1"/>
  <c r="E957" i="1"/>
  <c r="E958" i="1"/>
  <c r="E959" i="1"/>
  <c r="E1452" i="1"/>
  <c r="E84" i="1"/>
  <c r="E475" i="1"/>
  <c r="E478" i="1"/>
  <c r="E479" i="1"/>
  <c r="E962" i="1"/>
  <c r="E963" i="1"/>
  <c r="E964" i="1"/>
  <c r="E965" i="1"/>
  <c r="E966" i="1"/>
  <c r="E967" i="1"/>
  <c r="E1455" i="1"/>
  <c r="E1457" i="1"/>
  <c r="E1458" i="1"/>
  <c r="E1459" i="1"/>
  <c r="E1460" i="1"/>
  <c r="E1461" i="1"/>
  <c r="E97" i="1"/>
  <c r="E338" i="1"/>
  <c r="E496" i="1"/>
  <c r="E498" i="1"/>
  <c r="E812" i="1"/>
  <c r="E984" i="1"/>
  <c r="E985" i="1"/>
  <c r="E1283" i="1"/>
  <c r="E1284" i="1"/>
  <c r="E1303" i="1"/>
  <c r="E1304" i="1"/>
  <c r="E1480" i="1"/>
  <c r="E1481" i="1"/>
  <c r="E1768" i="1"/>
  <c r="E41" i="1"/>
  <c r="E42" i="1"/>
  <c r="E48" i="1"/>
  <c r="E49" i="1"/>
  <c r="E50" i="1"/>
  <c r="E51" i="1"/>
  <c r="E52" i="1"/>
  <c r="E199" i="1"/>
  <c r="E214" i="1"/>
  <c r="E234" i="1"/>
  <c r="E255" i="1"/>
  <c r="E256" i="1"/>
  <c r="E272" i="1"/>
  <c r="E280" i="1"/>
  <c r="E422" i="1"/>
  <c r="E423" i="1"/>
  <c r="E429" i="1"/>
  <c r="E430" i="1"/>
  <c r="E431" i="1"/>
  <c r="E433" i="1"/>
  <c r="E434" i="1"/>
  <c r="E435" i="1"/>
  <c r="E598" i="1"/>
  <c r="E599" i="1"/>
  <c r="E626" i="1"/>
  <c r="E646" i="1"/>
  <c r="E672" i="1"/>
  <c r="E673" i="1"/>
  <c r="E699" i="1"/>
  <c r="E700" i="1"/>
  <c r="E701" i="1"/>
  <c r="E725" i="1"/>
  <c r="E726" i="1"/>
  <c r="E867" i="1"/>
  <c r="E902" i="1"/>
  <c r="E903" i="1"/>
  <c r="E904" i="1"/>
  <c r="E910" i="1"/>
  <c r="E911" i="1"/>
  <c r="E912" i="1"/>
  <c r="E913" i="1"/>
  <c r="E914" i="1"/>
  <c r="E915" i="1"/>
  <c r="E1094" i="1"/>
  <c r="E1139" i="1"/>
  <c r="E1163" i="1"/>
  <c r="E1164" i="1"/>
  <c r="E1191" i="1"/>
  <c r="E1192" i="1"/>
  <c r="E1215" i="1"/>
  <c r="E1216" i="1"/>
  <c r="E1217" i="1"/>
  <c r="E1361" i="1"/>
  <c r="E1397" i="1"/>
  <c r="E1398" i="1"/>
  <c r="E1399" i="1"/>
  <c r="E1406" i="1"/>
  <c r="E1407" i="1"/>
  <c r="E1408" i="1"/>
  <c r="E1409" i="1"/>
  <c r="E1410" i="1"/>
  <c r="E1411" i="1"/>
  <c r="E1412" i="1"/>
  <c r="E1583" i="1"/>
  <c r="E1609" i="1"/>
  <c r="E1629" i="1"/>
  <c r="E1653" i="1"/>
  <c r="E1654" i="1"/>
  <c r="E1682" i="1"/>
  <c r="E1683" i="1"/>
  <c r="E1704" i="1"/>
  <c r="E9" i="1"/>
  <c r="E10" i="1"/>
  <c r="E25" i="1"/>
  <c r="E37" i="1"/>
  <c r="E38" i="1"/>
  <c r="E47" i="1"/>
  <c r="E60" i="1"/>
  <c r="E69" i="1"/>
  <c r="E175" i="1"/>
  <c r="E176" i="1"/>
  <c r="E196" i="1"/>
  <c r="E227" i="1"/>
  <c r="E249" i="1"/>
  <c r="E288" i="1"/>
  <c r="E289" i="1"/>
  <c r="E290" i="1"/>
  <c r="E291" i="1"/>
  <c r="E292" i="1"/>
  <c r="E293" i="1"/>
  <c r="E294" i="1"/>
  <c r="E316" i="1"/>
  <c r="E317" i="1"/>
  <c r="E318" i="1"/>
  <c r="E356" i="1"/>
  <c r="E357" i="1"/>
  <c r="E383" i="1"/>
  <c r="E384" i="1"/>
  <c r="E404" i="1"/>
  <c r="E405" i="1"/>
  <c r="E419" i="1"/>
  <c r="E420" i="1"/>
  <c r="E428" i="1"/>
  <c r="E432" i="1"/>
  <c r="E445" i="1"/>
  <c r="E456" i="1"/>
  <c r="E457" i="1"/>
  <c r="E589" i="1"/>
  <c r="E590" i="1"/>
  <c r="E591" i="1"/>
  <c r="E592" i="1"/>
  <c r="E621" i="1"/>
  <c r="E622" i="1"/>
  <c r="E665" i="1"/>
  <c r="E691" i="1"/>
  <c r="E692" i="1"/>
  <c r="E719" i="1"/>
  <c r="E743" i="1"/>
  <c r="E744" i="1"/>
  <c r="E745" i="1"/>
  <c r="E746" i="1"/>
  <c r="E747" i="1"/>
  <c r="E748" i="1"/>
  <c r="E749" i="1"/>
  <c r="E781" i="1"/>
  <c r="E782" i="1"/>
  <c r="E783" i="1"/>
  <c r="E833" i="1"/>
  <c r="E834" i="1"/>
  <c r="E835" i="1"/>
  <c r="E863" i="1"/>
  <c r="E864" i="1"/>
  <c r="E884" i="1"/>
  <c r="E885" i="1"/>
  <c r="E899" i="1"/>
  <c r="E900" i="1"/>
  <c r="E909" i="1"/>
  <c r="E925" i="1"/>
  <c r="E939" i="1"/>
  <c r="E940" i="1"/>
  <c r="E1085" i="1"/>
  <c r="E1086" i="1"/>
  <c r="E1087" i="1"/>
  <c r="E1115" i="1"/>
  <c r="E1116" i="1"/>
  <c r="E1158" i="1"/>
  <c r="E1183" i="1"/>
  <c r="E1184" i="1"/>
  <c r="E1210" i="1"/>
  <c r="E1235" i="1"/>
  <c r="E1236" i="1"/>
  <c r="E1237" i="1"/>
  <c r="E1238" i="1"/>
  <c r="E1239" i="1"/>
  <c r="E1240" i="1"/>
  <c r="E1241" i="1"/>
  <c r="E1270" i="1"/>
  <c r="E1271" i="1"/>
  <c r="E1327" i="1"/>
  <c r="E1328" i="1"/>
  <c r="E1329" i="1"/>
  <c r="E1357" i="1"/>
  <c r="E1358" i="1"/>
  <c r="E1377" i="1"/>
  <c r="E1378" i="1"/>
  <c r="E1393" i="1"/>
  <c r="E1394" i="1"/>
  <c r="E1405" i="1"/>
  <c r="E1422" i="1"/>
  <c r="E1436" i="1"/>
  <c r="E1437" i="1"/>
  <c r="E1574" i="1"/>
  <c r="E1575" i="1"/>
  <c r="E1576" i="1"/>
  <c r="E1603" i="1"/>
  <c r="E1604" i="1"/>
  <c r="E1605" i="1"/>
  <c r="E1647" i="1"/>
  <c r="E1673" i="1"/>
  <c r="E1674" i="1"/>
  <c r="E1675" i="1"/>
  <c r="E1676" i="1"/>
  <c r="E1699" i="1"/>
  <c r="E1720" i="1"/>
  <c r="E1721" i="1"/>
  <c r="E1722" i="1"/>
  <c r="E1723" i="1"/>
  <c r="E1724" i="1"/>
  <c r="E1725" i="1"/>
  <c r="E1726" i="1"/>
  <c r="E1755" i="1"/>
  <c r="E1756" i="1"/>
  <c r="E1805" i="1"/>
  <c r="E1806" i="1"/>
  <c r="E1807" i="1"/>
  <c r="E1808" i="1"/>
  <c r="E12" i="1"/>
  <c r="E13" i="1"/>
  <c r="E233" i="1"/>
  <c r="E235" i="1"/>
  <c r="E386" i="1"/>
  <c r="E387" i="1"/>
  <c r="E388" i="1"/>
  <c r="E671" i="1"/>
  <c r="E674" i="1"/>
  <c r="E698" i="1"/>
  <c r="E724" i="1"/>
  <c r="E784" i="1"/>
  <c r="E866" i="1"/>
  <c r="E868" i="1"/>
  <c r="E869" i="1"/>
  <c r="E1093" i="1"/>
  <c r="E1138" i="1"/>
  <c r="E1162" i="1"/>
  <c r="E1165" i="1"/>
  <c r="E1190" i="1"/>
  <c r="E1214" i="1"/>
  <c r="E1218" i="1"/>
  <c r="E1272" i="1"/>
  <c r="E1360" i="1"/>
  <c r="E1362" i="1"/>
  <c r="E1363" i="1"/>
  <c r="E1428" i="1"/>
  <c r="E1628" i="1"/>
  <c r="E1652" i="1"/>
  <c r="E1655" i="1"/>
  <c r="E1703" i="1"/>
  <c r="E1757" i="1"/>
  <c r="E2" i="1"/>
  <c r="E3" i="1"/>
  <c r="E4" i="1"/>
  <c r="E5" i="1"/>
  <c r="E6" i="1"/>
  <c r="E7" i="1"/>
  <c r="E8" i="1"/>
  <c r="E11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9" i="1"/>
  <c r="E40" i="1"/>
  <c r="E43" i="1"/>
  <c r="E44" i="1"/>
  <c r="E45" i="1"/>
  <c r="E46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70" i="1"/>
  <c r="E71" i="1"/>
  <c r="E72" i="1"/>
  <c r="E73" i="1"/>
  <c r="E74" i="1"/>
  <c r="E75" i="1"/>
  <c r="E76" i="1"/>
  <c r="E77" i="1"/>
  <c r="E78" i="1"/>
  <c r="E79" i="1"/>
  <c r="E81" i="1"/>
  <c r="E82" i="1"/>
  <c r="E83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32" i="1"/>
  <c r="E133" i="1"/>
  <c r="E134" i="1"/>
  <c r="E135" i="1"/>
  <c r="E136" i="1"/>
  <c r="E137" i="1"/>
  <c r="E138" i="1"/>
  <c r="E139" i="1"/>
  <c r="E140" i="1"/>
  <c r="E141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8" i="1"/>
  <c r="E165" i="1"/>
  <c r="E166" i="1"/>
  <c r="E167" i="1"/>
  <c r="E168" i="1"/>
  <c r="E169" i="1"/>
  <c r="E170" i="1"/>
  <c r="E171" i="1"/>
  <c r="E172" i="1"/>
  <c r="E173" i="1"/>
  <c r="E174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7" i="1"/>
  <c r="E198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8" i="1"/>
  <c r="E229" i="1"/>
  <c r="E230" i="1"/>
  <c r="E231" i="1"/>
  <c r="E232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50" i="1"/>
  <c r="E251" i="1"/>
  <c r="E252" i="1"/>
  <c r="E253" i="1"/>
  <c r="E254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3" i="1"/>
  <c r="E274" i="1"/>
  <c r="E275" i="1"/>
  <c r="E276" i="1"/>
  <c r="E277" i="1"/>
  <c r="E278" i="1"/>
  <c r="E279" i="1"/>
  <c r="E281" i="1"/>
  <c r="E282" i="1"/>
  <c r="E283" i="1"/>
  <c r="E284" i="1"/>
  <c r="E285" i="1"/>
  <c r="E286" i="1"/>
  <c r="E287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5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21" i="1"/>
  <c r="E424" i="1"/>
  <c r="E425" i="1"/>
  <c r="E426" i="1"/>
  <c r="E427" i="1"/>
  <c r="E436" i="1"/>
  <c r="E437" i="1"/>
  <c r="E438" i="1"/>
  <c r="E439" i="1"/>
  <c r="E440" i="1"/>
  <c r="E441" i="1"/>
  <c r="E442" i="1"/>
  <c r="E443" i="1"/>
  <c r="E444" i="1"/>
  <c r="E446" i="1"/>
  <c r="E447" i="1"/>
  <c r="E448" i="1"/>
  <c r="E449" i="1"/>
  <c r="E450" i="1"/>
  <c r="E451" i="1"/>
  <c r="E452" i="1"/>
  <c r="E453" i="1"/>
  <c r="E454" i="1"/>
  <c r="E455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3" i="1"/>
  <c r="E474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7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4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93" i="1"/>
  <c r="E594" i="1"/>
  <c r="E595" i="1"/>
  <c r="E596" i="1"/>
  <c r="E597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3" i="1"/>
  <c r="E624" i="1"/>
  <c r="E625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6" i="1"/>
  <c r="E667" i="1"/>
  <c r="E668" i="1"/>
  <c r="E669" i="1"/>
  <c r="E670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3" i="1"/>
  <c r="E694" i="1"/>
  <c r="E695" i="1"/>
  <c r="E696" i="1"/>
  <c r="E697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20" i="1"/>
  <c r="E721" i="1"/>
  <c r="E722" i="1"/>
  <c r="E723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5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901" i="1"/>
  <c r="E905" i="1"/>
  <c r="E906" i="1"/>
  <c r="E907" i="1"/>
  <c r="E908" i="1"/>
  <c r="E916" i="1"/>
  <c r="E917" i="1"/>
  <c r="E918" i="1"/>
  <c r="E919" i="1"/>
  <c r="E920" i="1"/>
  <c r="E921" i="1"/>
  <c r="E922" i="1"/>
  <c r="E923" i="1"/>
  <c r="E924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60" i="1"/>
  <c r="E961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6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6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8" i="1"/>
  <c r="E1089" i="1"/>
  <c r="E1090" i="1"/>
  <c r="E1091" i="1"/>
  <c r="E1092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9" i="1"/>
  <c r="E1160" i="1"/>
  <c r="E1161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5" i="1"/>
  <c r="E1186" i="1"/>
  <c r="E1187" i="1"/>
  <c r="E1188" i="1"/>
  <c r="E1189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1" i="1"/>
  <c r="E1212" i="1"/>
  <c r="E1213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3" i="1"/>
  <c r="E1274" i="1"/>
  <c r="E1275" i="1"/>
  <c r="E1276" i="1"/>
  <c r="E1277" i="1"/>
  <c r="E1278" i="1"/>
  <c r="E1279" i="1"/>
  <c r="E1280" i="1"/>
  <c r="E1281" i="1"/>
  <c r="E1282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9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5" i="1"/>
  <c r="E1396" i="1"/>
  <c r="E1400" i="1"/>
  <c r="E1401" i="1"/>
  <c r="E1402" i="1"/>
  <c r="E1403" i="1"/>
  <c r="E1404" i="1"/>
  <c r="E1413" i="1"/>
  <c r="E1414" i="1"/>
  <c r="E1415" i="1"/>
  <c r="E1416" i="1"/>
  <c r="E1417" i="1"/>
  <c r="E1418" i="1"/>
  <c r="E1419" i="1"/>
  <c r="E1420" i="1"/>
  <c r="E1421" i="1"/>
  <c r="E1423" i="1"/>
  <c r="E1424" i="1"/>
  <c r="E1425" i="1"/>
  <c r="E1426" i="1"/>
  <c r="E1427" i="1"/>
  <c r="E1429" i="1"/>
  <c r="E1430" i="1"/>
  <c r="E1431" i="1"/>
  <c r="E1432" i="1"/>
  <c r="E1433" i="1"/>
  <c r="E1434" i="1"/>
  <c r="E1435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3" i="1"/>
  <c r="E1454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2" i="1"/>
  <c r="E1503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4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7" i="1"/>
  <c r="E1578" i="1"/>
  <c r="E1579" i="1"/>
  <c r="E1580" i="1"/>
  <c r="E1581" i="1"/>
  <c r="E1582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6" i="1"/>
  <c r="E1607" i="1"/>
  <c r="E1608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8" i="1"/>
  <c r="E1649" i="1"/>
  <c r="E1650" i="1"/>
  <c r="E1651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7" i="1"/>
  <c r="E1678" i="1"/>
  <c r="E1679" i="1"/>
  <c r="E1680" i="1"/>
  <c r="E1681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700" i="1"/>
  <c r="E1701" i="1"/>
  <c r="E1702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8" i="1"/>
  <c r="E1759" i="1"/>
  <c r="E1760" i="1"/>
  <c r="E1761" i="1"/>
  <c r="E1762" i="1"/>
  <c r="E1763" i="1"/>
  <c r="E1764" i="1"/>
  <c r="E1765" i="1"/>
  <c r="E1766" i="1"/>
  <c r="E1767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3" i="22" l="1"/>
  <c r="D15" i="22"/>
  <c r="D17" i="22" s="1"/>
  <c r="D15" i="16"/>
  <c r="C26" i="16"/>
  <c r="C5" i="16"/>
  <c r="L30" i="16"/>
  <c r="L36" i="16"/>
  <c r="L34" i="16"/>
  <c r="L38" i="16"/>
  <c r="L32" i="16"/>
  <c r="D24" i="16"/>
  <c r="C21" i="16"/>
  <c r="E21" i="16" s="1"/>
  <c r="D10" i="16"/>
  <c r="C12" i="16"/>
  <c r="C4" i="16"/>
  <c r="D26" i="16"/>
  <c r="C23" i="16"/>
  <c r="D14" i="16"/>
  <c r="D7" i="16"/>
  <c r="C10" i="16"/>
  <c r="C28" i="16"/>
  <c r="D23" i="16"/>
  <c r="E23" i="16" s="1"/>
  <c r="C20" i="16"/>
  <c r="D13" i="16"/>
  <c r="D11" i="16"/>
  <c r="E11" i="16" s="1"/>
  <c r="C9" i="16"/>
  <c r="D28" i="16"/>
  <c r="C25" i="16"/>
  <c r="D20" i="16"/>
  <c r="E20" i="16" s="1"/>
  <c r="D9" i="16"/>
  <c r="C8" i="16"/>
  <c r="D25" i="16"/>
  <c r="C22" i="16"/>
  <c r="D6" i="16"/>
  <c r="D8" i="16"/>
  <c r="E8" i="16" s="1"/>
  <c r="C15" i="16"/>
  <c r="E15" i="16" s="1"/>
  <c r="C7" i="16"/>
  <c r="C27" i="16"/>
  <c r="D22" i="16"/>
  <c r="E22" i="16" s="1"/>
  <c r="C19" i="16"/>
  <c r="L39" i="16"/>
  <c r="L37" i="16"/>
  <c r="L35" i="16"/>
  <c r="L33" i="16"/>
  <c r="L31" i="16"/>
  <c r="D5" i="16"/>
  <c r="E5" i="16" s="1"/>
  <c r="C14" i="16"/>
  <c r="C6" i="16"/>
  <c r="D27" i="16"/>
  <c r="C24" i="16"/>
  <c r="D19" i="16"/>
  <c r="D4" i="16"/>
  <c r="D12" i="16"/>
  <c r="E12" i="16" s="1"/>
  <c r="C13" i="16"/>
  <c r="E15" i="22" l="1"/>
  <c r="H12" i="22" s="1"/>
  <c r="H13" i="22" s="1"/>
  <c r="E26" i="16"/>
  <c r="E9" i="16"/>
  <c r="E25" i="16"/>
  <c r="F15" i="16"/>
  <c r="F12" i="16"/>
  <c r="F11" i="16"/>
  <c r="F5" i="16"/>
  <c r="E14" i="16"/>
  <c r="E4" i="16"/>
  <c r="D16" i="16"/>
  <c r="E13" i="16"/>
  <c r="F9" i="16"/>
  <c r="E19" i="16"/>
  <c r="D29" i="16"/>
  <c r="F8" i="16"/>
  <c r="C16" i="16"/>
  <c r="C9" i="20"/>
  <c r="C10" i="20"/>
  <c r="C11" i="20"/>
  <c r="C8" i="20"/>
  <c r="C7" i="20"/>
  <c r="E6" i="16"/>
  <c r="E24" i="16"/>
  <c r="E27" i="16"/>
  <c r="E10" i="16"/>
  <c r="C29" i="16"/>
  <c r="E28" i="16"/>
  <c r="E7" i="16"/>
  <c r="E17" i="22" l="1"/>
  <c r="F10" i="16"/>
  <c r="D7" i="20"/>
  <c r="C13" i="20"/>
  <c r="B7" i="20"/>
  <c r="H7" i="20" s="1"/>
  <c r="F14" i="16"/>
  <c r="D8" i="20"/>
  <c r="E8" i="20" s="1"/>
  <c r="K8" i="20" s="1"/>
  <c r="L8" i="20" s="1"/>
  <c r="B8" i="20"/>
  <c r="H8" i="20" s="1"/>
  <c r="F13" i="16"/>
  <c r="B11" i="20"/>
  <c r="H11" i="20" s="1"/>
  <c r="D11" i="20"/>
  <c r="E11" i="20" s="1"/>
  <c r="K11" i="20" s="1"/>
  <c r="L11" i="20" s="1"/>
  <c r="E29" i="16"/>
  <c r="D10" i="20"/>
  <c r="E10" i="20" s="1"/>
  <c r="K10" i="20" s="1"/>
  <c r="L10" i="20" s="1"/>
  <c r="B10" i="20"/>
  <c r="H10" i="20" s="1"/>
  <c r="B9" i="20"/>
  <c r="H9" i="20" s="1"/>
  <c r="D9" i="20"/>
  <c r="E9" i="20" s="1"/>
  <c r="K9" i="20" s="1"/>
  <c r="L9" i="20" s="1"/>
  <c r="E16" i="16"/>
  <c r="F7" i="16"/>
  <c r="F6" i="16"/>
  <c r="C15" i="20"/>
  <c r="F4" i="16"/>
  <c r="C17" i="20" l="1"/>
  <c r="E7" i="20"/>
  <c r="D13" i="20"/>
  <c r="F16" i="16"/>
  <c r="G1" i="16"/>
  <c r="D15" i="20" l="1"/>
  <c r="D17" i="20" s="1"/>
  <c r="G21" i="16"/>
  <c r="G9" i="16"/>
  <c r="G23" i="16"/>
  <c r="G15" i="16"/>
  <c r="G25" i="16"/>
  <c r="G12" i="16"/>
  <c r="G5" i="16"/>
  <c r="G26" i="16"/>
  <c r="G20" i="16"/>
  <c r="G22" i="16"/>
  <c r="G11" i="16"/>
  <c r="G8" i="16"/>
  <c r="G28" i="16"/>
  <c r="G10" i="16"/>
  <c r="G19" i="16"/>
  <c r="G6" i="16"/>
  <c r="G4" i="16"/>
  <c r="G13" i="16"/>
  <c r="G24" i="16"/>
  <c r="G7" i="16"/>
  <c r="G14" i="16"/>
  <c r="G27" i="16"/>
  <c r="K7" i="20"/>
  <c r="L7" i="20" s="1"/>
  <c r="E13" i="20"/>
  <c r="I13" i="20"/>
  <c r="I6" i="20" l="1"/>
  <c r="M7" i="20" s="1"/>
  <c r="M8" i="20" s="1"/>
  <c r="J4" i="16"/>
  <c r="J5" i="16"/>
  <c r="C28" i="20" s="1"/>
  <c r="J6" i="16"/>
  <c r="C29" i="20" s="1"/>
  <c r="I37" i="20"/>
  <c r="I6" i="16"/>
  <c r="I38" i="20"/>
  <c r="I36" i="20"/>
  <c r="O36" i="20"/>
  <c r="I5" i="16"/>
  <c r="O38" i="20"/>
  <c r="I4" i="16"/>
  <c r="O37" i="20"/>
  <c r="E15" i="20"/>
  <c r="E17" i="20" s="1"/>
  <c r="J7" i="20"/>
  <c r="J35" i="20"/>
  <c r="K35" i="20"/>
  <c r="L35" i="20"/>
  <c r="I39" i="20" l="1"/>
  <c r="B25" i="20"/>
  <c r="H17" i="20"/>
  <c r="I26" i="16"/>
  <c r="B29" i="20"/>
  <c r="L29" i="16"/>
  <c r="B27" i="20"/>
  <c r="L3" i="16"/>
  <c r="I10" i="16"/>
  <c r="L16" i="16"/>
  <c r="I18" i="16"/>
  <c r="B28" i="20"/>
  <c r="C27" i="20"/>
  <c r="J7" i="16"/>
  <c r="J8" i="16" s="1"/>
  <c r="K13" i="20"/>
  <c r="L13" i="20" s="1"/>
  <c r="K12" i="20"/>
  <c r="L12" i="20" s="1"/>
  <c r="O39" i="20"/>
  <c r="O40" i="20" s="1"/>
  <c r="I40" i="20"/>
  <c r="M9" i="20"/>
  <c r="J8" i="20"/>
  <c r="N30" i="16" l="1"/>
  <c r="M30" i="16"/>
  <c r="N34" i="16"/>
  <c r="M34" i="16"/>
  <c r="N33" i="16"/>
  <c r="M33" i="16"/>
  <c r="N35" i="16"/>
  <c r="N39" i="16"/>
  <c r="N31" i="16"/>
  <c r="M35" i="16"/>
  <c r="M39" i="16"/>
  <c r="M32" i="16"/>
  <c r="N32" i="16"/>
  <c r="M31" i="16"/>
  <c r="N36" i="16"/>
  <c r="N38" i="16"/>
  <c r="N37" i="16"/>
  <c r="M36" i="16"/>
  <c r="M38" i="16"/>
  <c r="M37" i="16"/>
  <c r="J9" i="20"/>
  <c r="M10" i="20"/>
  <c r="H38" i="20"/>
  <c r="P25" i="20"/>
  <c r="K25" i="20"/>
  <c r="H37" i="20"/>
  <c r="N10" i="16"/>
  <c r="M5" i="16"/>
  <c r="N6" i="16"/>
  <c r="N12" i="16"/>
  <c r="N4" i="16"/>
  <c r="N8" i="16"/>
  <c r="M4" i="16"/>
  <c r="M6" i="16"/>
  <c r="M8" i="16"/>
  <c r="M10" i="16"/>
  <c r="M12" i="16"/>
  <c r="N5" i="16"/>
  <c r="N11" i="16"/>
  <c r="N9" i="16"/>
  <c r="N7" i="16"/>
  <c r="M13" i="16"/>
  <c r="M11" i="16"/>
  <c r="M9" i="16"/>
  <c r="N13" i="16"/>
  <c r="M7" i="16"/>
  <c r="H25" i="20"/>
  <c r="H36" i="20"/>
  <c r="N17" i="16"/>
  <c r="M19" i="16"/>
  <c r="N20" i="16"/>
  <c r="M17" i="16"/>
  <c r="M24" i="16"/>
  <c r="M20" i="16"/>
  <c r="N18" i="16"/>
  <c r="M22" i="16"/>
  <c r="N25" i="16"/>
  <c r="M26" i="16"/>
  <c r="N21" i="16"/>
  <c r="M25" i="16"/>
  <c r="N23" i="16"/>
  <c r="M21" i="16"/>
  <c r="N26" i="16"/>
  <c r="N19" i="16"/>
  <c r="N22" i="16"/>
  <c r="M23" i="16"/>
  <c r="M18" i="16"/>
  <c r="N24" i="16"/>
  <c r="O24" i="16" s="1"/>
  <c r="J15" i="20"/>
  <c r="I16" i="20"/>
  <c r="K16" i="20" s="1"/>
  <c r="O7" i="16" l="1"/>
  <c r="O9" i="16"/>
  <c r="O8" i="16"/>
  <c r="O38" i="16"/>
  <c r="O39" i="16"/>
  <c r="O13" i="16"/>
  <c r="O33" i="16"/>
  <c r="O22" i="16"/>
  <c r="O25" i="16"/>
  <c r="O31" i="16"/>
  <c r="O23" i="16"/>
  <c r="O11" i="16"/>
  <c r="O4" i="16"/>
  <c r="N14" i="16"/>
  <c r="K38" i="20"/>
  <c r="L38" i="20"/>
  <c r="J38" i="20"/>
  <c r="O36" i="16"/>
  <c r="O35" i="16"/>
  <c r="M27" i="16"/>
  <c r="O5" i="16"/>
  <c r="O12" i="16"/>
  <c r="J10" i="20"/>
  <c r="M11" i="20"/>
  <c r="K36" i="20"/>
  <c r="J36" i="20"/>
  <c r="L36" i="20"/>
  <c r="O21" i="16"/>
  <c r="O20" i="16"/>
  <c r="O6" i="16"/>
  <c r="O32" i="16"/>
  <c r="N27" i="16"/>
  <c r="O17" i="16"/>
  <c r="O10" i="16"/>
  <c r="O34" i="16"/>
  <c r="O19" i="16"/>
  <c r="J37" i="20"/>
  <c r="K37" i="20"/>
  <c r="L37" i="20"/>
  <c r="M40" i="16"/>
  <c r="O26" i="16"/>
  <c r="O18" i="16"/>
  <c r="M14" i="16"/>
  <c r="O37" i="16"/>
  <c r="O30" i="16"/>
  <c r="N40" i="16"/>
  <c r="P13" i="16" l="1"/>
  <c r="P12" i="16"/>
  <c r="O14" i="16"/>
  <c r="O40" i="16"/>
  <c r="P34" i="16"/>
  <c r="P26" i="16"/>
  <c r="P24" i="16"/>
  <c r="P25" i="16"/>
  <c r="P5" i="16"/>
  <c r="L39" i="20"/>
  <c r="L40" i="20" s="1"/>
  <c r="P4" i="16"/>
  <c r="P10" i="16"/>
  <c r="P30" i="16"/>
  <c r="P17" i="16"/>
  <c r="P21" i="16"/>
  <c r="P31" i="16"/>
  <c r="O27" i="16"/>
  <c r="P37" i="16"/>
  <c r="P22" i="16"/>
  <c r="J39" i="20"/>
  <c r="J40" i="20" s="1"/>
  <c r="M36" i="20"/>
  <c r="P9" i="16"/>
  <c r="P11" i="16"/>
  <c r="P20" i="16"/>
  <c r="P8" i="16"/>
  <c r="K39" i="20"/>
  <c r="K40" i="20" s="1"/>
  <c r="P35" i="16"/>
  <c r="P23" i="16"/>
  <c r="P33" i="16"/>
  <c r="P7" i="16"/>
  <c r="M37" i="20"/>
  <c r="N37" i="20" s="1"/>
  <c r="P32" i="16"/>
  <c r="M12" i="20"/>
  <c r="J12" i="20" s="1"/>
  <c r="J11" i="20"/>
  <c r="P36" i="16"/>
  <c r="P39" i="16"/>
  <c r="P18" i="16"/>
  <c r="P19" i="16"/>
  <c r="P6" i="16"/>
  <c r="M38" i="20"/>
  <c r="N38" i="20" s="1"/>
  <c r="P38" i="16"/>
  <c r="J29" i="16" l="1"/>
  <c r="I30" i="16"/>
  <c r="I28" i="16"/>
  <c r="J30" i="16"/>
  <c r="J28" i="16"/>
  <c r="P27" i="20"/>
  <c r="P26" i="20"/>
  <c r="P28" i="20"/>
  <c r="Q26" i="20"/>
  <c r="Q27" i="20"/>
  <c r="Q28" i="20"/>
  <c r="I29" i="16"/>
  <c r="I26" i="20"/>
  <c r="I12" i="16"/>
  <c r="I14" i="16"/>
  <c r="H27" i="20"/>
  <c r="H28" i="20"/>
  <c r="J12" i="16"/>
  <c r="J14" i="16"/>
  <c r="I27" i="20"/>
  <c r="I28" i="20"/>
  <c r="I13" i="16"/>
  <c r="H26" i="20"/>
  <c r="J13" i="16"/>
  <c r="N36" i="20"/>
  <c r="M39" i="20" s="1"/>
  <c r="M40" i="20" s="1"/>
  <c r="N40" i="20" s="1"/>
  <c r="I22" i="16"/>
  <c r="J22" i="16"/>
  <c r="M26" i="20"/>
  <c r="N26" i="20"/>
  <c r="M27" i="20"/>
  <c r="M28" i="20"/>
  <c r="I20" i="16"/>
  <c r="N27" i="20"/>
  <c r="N28" i="20"/>
  <c r="J20" i="16"/>
  <c r="I21" i="16"/>
  <c r="J21" i="16"/>
  <c r="N29" i="20" l="1"/>
  <c r="N30" i="20" s="1"/>
  <c r="I29" i="20"/>
  <c r="I30" i="20" s="1"/>
  <c r="J31" i="16"/>
  <c r="J32" i="16" s="1"/>
  <c r="N39" i="20"/>
  <c r="J15" i="16"/>
  <c r="J16" i="16" s="1"/>
  <c r="J23" i="16"/>
  <c r="J24" i="16" s="1"/>
  <c r="Q29" i="20"/>
  <c r="Q30" i="20" s="1"/>
</calcChain>
</file>

<file path=xl/sharedStrings.xml><?xml version="1.0" encoding="utf-8"?>
<sst xmlns="http://schemas.openxmlformats.org/spreadsheetml/2006/main" count="7417" uniqueCount="694">
  <si>
    <t>B498.61540</t>
  </si>
  <si>
    <t>B498.67060</t>
  </si>
  <si>
    <t>B498.67250</t>
  </si>
  <si>
    <t>B503.60050</t>
  </si>
  <si>
    <t>B503.60250</t>
  </si>
  <si>
    <t>B503.60600</t>
  </si>
  <si>
    <t>B503.61130</t>
  </si>
  <si>
    <t>B503.61190</t>
  </si>
  <si>
    <t>B503.61520</t>
  </si>
  <si>
    <t>B503.61540</t>
  </si>
  <si>
    <t>B503.62030</t>
  </si>
  <si>
    <t>B503.62600</t>
  </si>
  <si>
    <t>B503.62610</t>
  </si>
  <si>
    <t>B503.67250</t>
  </si>
  <si>
    <t>B503.84190</t>
  </si>
  <si>
    <t>B520.60050</t>
  </si>
  <si>
    <t>B520.60250</t>
  </si>
  <si>
    <t>B520.60400</t>
  </si>
  <si>
    <t>B520.60600</t>
  </si>
  <si>
    <t>B520.61190</t>
  </si>
  <si>
    <t>B520.61520</t>
  </si>
  <si>
    <t>B520.61540</t>
  </si>
  <si>
    <t>B520.62130</t>
  </si>
  <si>
    <t>B520.62510</t>
  </si>
  <si>
    <t>B520.62600</t>
  </si>
  <si>
    <t>B520.67040</t>
  </si>
  <si>
    <t>B520.67060</t>
  </si>
  <si>
    <t>B520.67250</t>
  </si>
  <si>
    <t>B530.60050</t>
  </si>
  <si>
    <t>B530.60400</t>
  </si>
  <si>
    <t>B530.60600</t>
  </si>
  <si>
    <t>B530.61190</t>
  </si>
  <si>
    <t>B530.61520</t>
  </si>
  <si>
    <t>B530.61540</t>
  </si>
  <si>
    <t>B530.62510</t>
  </si>
  <si>
    <t>B530.65550</t>
  </si>
  <si>
    <t>B530.67060</t>
  </si>
  <si>
    <t>B530.67250</t>
  </si>
  <si>
    <t>B540.60050</t>
  </si>
  <si>
    <t>B540.60400</t>
  </si>
  <si>
    <t>B540.60600</t>
  </si>
  <si>
    <t>B540.61190</t>
  </si>
  <si>
    <t>B540.61520</t>
  </si>
  <si>
    <t>B540.61540</t>
  </si>
  <si>
    <t>B540.62220</t>
  </si>
  <si>
    <t>B540.62510</t>
  </si>
  <si>
    <t>B540.62600</t>
  </si>
  <si>
    <t>B540.63300</t>
  </si>
  <si>
    <t>B540.65550</t>
  </si>
  <si>
    <t>B540.67040</t>
  </si>
  <si>
    <t>B540.67060</t>
  </si>
  <si>
    <t>B540.67250</t>
  </si>
  <si>
    <t>B550.60050</t>
  </si>
  <si>
    <t>B550.60250</t>
  </si>
  <si>
    <t>B550.60600</t>
  </si>
  <si>
    <t>B550.61130</t>
  </si>
  <si>
    <t>B550.61190</t>
  </si>
  <si>
    <t>B550.61520</t>
  </si>
  <si>
    <t>B550.61540</t>
  </si>
  <si>
    <t>B550.62030</t>
  </si>
  <si>
    <t>B550.62390</t>
  </si>
  <si>
    <t>B550.62510</t>
  </si>
  <si>
    <t>B550.62520</t>
  </si>
  <si>
    <t>B550.62600</t>
  </si>
  <si>
    <t>B550.62610</t>
  </si>
  <si>
    <t>B550.67060</t>
  </si>
  <si>
    <t>B550.67250</t>
  </si>
  <si>
    <t>B555.60050</t>
  </si>
  <si>
    <t>B555.60400</t>
  </si>
  <si>
    <t>B555.60600</t>
  </si>
  <si>
    <t>B555.61190</t>
  </si>
  <si>
    <t>B555.61520</t>
  </si>
  <si>
    <t>B555.61540</t>
  </si>
  <si>
    <t>B555.62510</t>
  </si>
  <si>
    <t>B555.65550</t>
  </si>
  <si>
    <t>B555.67040</t>
  </si>
  <si>
    <t>B555.67060</t>
  </si>
  <si>
    <t>B555.67250</t>
  </si>
  <si>
    <t>B601.60050</t>
  </si>
  <si>
    <t>B601.60250</t>
  </si>
  <si>
    <t>B601.60600</t>
  </si>
  <si>
    <t>B601.61130</t>
  </si>
  <si>
    <t>B601.61190</t>
  </si>
  <si>
    <t>B601.61520</t>
  </si>
  <si>
    <t>B601.61540</t>
  </si>
  <si>
    <t>B601.61950</t>
  </si>
  <si>
    <t>B601.61970</t>
  </si>
  <si>
    <t>B601.61980</t>
  </si>
  <si>
    <t>B601.61990</t>
  </si>
  <si>
    <t>B601.62000</t>
  </si>
  <si>
    <t>B601.62030</t>
  </si>
  <si>
    <t>B601.62130</t>
  </si>
  <si>
    <t>B601.62510</t>
  </si>
  <si>
    <t>B601.62600</t>
  </si>
  <si>
    <t>B601.67060</t>
  </si>
  <si>
    <t>B601.67250</t>
  </si>
  <si>
    <t>B601.84220</t>
  </si>
  <si>
    <t>B606.60050</t>
  </si>
  <si>
    <t>B606.60250</t>
  </si>
  <si>
    <t>B606.60600</t>
  </si>
  <si>
    <t>B606.61130</t>
  </si>
  <si>
    <t>B606.61190</t>
  </si>
  <si>
    <t>B606.67060</t>
  </si>
  <si>
    <t>B606.67250</t>
  </si>
  <si>
    <t>B606.84220</t>
  </si>
  <si>
    <t>B609.60050</t>
  </si>
  <si>
    <t>B609.60250</t>
  </si>
  <si>
    <t>B609.60600</t>
  </si>
  <si>
    <t>B609.61130</t>
  </si>
  <si>
    <t>B609.61710</t>
  </si>
  <si>
    <t>B609.62130</t>
  </si>
  <si>
    <t>B640.60050</t>
  </si>
  <si>
    <t>B640.60250</t>
  </si>
  <si>
    <t>B640.60600</t>
  </si>
  <si>
    <t>B640.61130</t>
  </si>
  <si>
    <t>B640.61190</t>
  </si>
  <si>
    <t>B640.61520</t>
  </si>
  <si>
    <t>B640.62220</t>
  </si>
  <si>
    <t>B640.62600</t>
  </si>
  <si>
    <t>B640.62640</t>
  </si>
  <si>
    <t>B640.67060</t>
  </si>
  <si>
    <t>B640.67250</t>
  </si>
  <si>
    <t>B640.84210</t>
  </si>
  <si>
    <t>B691.60050</t>
  </si>
  <si>
    <t>B691.60250</t>
  </si>
  <si>
    <t>B691.60600</t>
  </si>
  <si>
    <t>B691.61520</t>
  </si>
  <si>
    <t>B691.62030</t>
  </si>
  <si>
    <t>B691.62220</t>
  </si>
  <si>
    <t>B691.62390</t>
  </si>
  <si>
    <t>B691.62510</t>
  </si>
  <si>
    <t>B691.62520</t>
  </si>
  <si>
    <t>B691.67020</t>
  </si>
  <si>
    <t>B691.67040</t>
  </si>
  <si>
    <t>B691.67100</t>
  </si>
  <si>
    <t>B691.67140</t>
  </si>
  <si>
    <t>B691.67180</t>
  </si>
  <si>
    <t>B691.67250</t>
  </si>
  <si>
    <t>B691.67300</t>
  </si>
  <si>
    <t>B691.67500</t>
  </si>
  <si>
    <t>B691.68160</t>
  </si>
  <si>
    <t>B691.84190</t>
  </si>
  <si>
    <t>B550.65550</t>
  </si>
  <si>
    <t>B550.65620</t>
  </si>
  <si>
    <t>B550.67020</t>
  </si>
  <si>
    <t>B550.67070</t>
  </si>
  <si>
    <t>B550.60400</t>
  </si>
  <si>
    <t>B520.61620</t>
  </si>
  <si>
    <t>B540.61620</t>
  </si>
  <si>
    <t>B555.61620</t>
  </si>
  <si>
    <t>B685.90200</t>
  </si>
  <si>
    <t>B685.90300</t>
  </si>
  <si>
    <t>B120.62510</t>
  </si>
  <si>
    <t>B120.62600</t>
  </si>
  <si>
    <t>B120.62640</t>
  </si>
  <si>
    <t>B120.67020</t>
  </si>
  <si>
    <t>B120.67070</t>
  </si>
  <si>
    <t>B190.67020</t>
  </si>
  <si>
    <t>B190.67040</t>
  </si>
  <si>
    <t>B190.67070</t>
  </si>
  <si>
    <t>B495.67070</t>
  </si>
  <si>
    <t>B496.67070</t>
  </si>
  <si>
    <t>B497.67070</t>
  </si>
  <si>
    <t>B498.61130</t>
  </si>
  <si>
    <t>B498.67070</t>
  </si>
  <si>
    <t>B503.62130</t>
  </si>
  <si>
    <t>B503.62640</t>
  </si>
  <si>
    <t>B503.67020</t>
  </si>
  <si>
    <t>B503.67070</t>
  </si>
  <si>
    <t>B520.61130</t>
  </si>
  <si>
    <t>B520.65550</t>
  </si>
  <si>
    <t>B520.67020</t>
  </si>
  <si>
    <t>B520.67070</t>
  </si>
  <si>
    <t>B530.61130</t>
  </si>
  <si>
    <t>B530.62520</t>
  </si>
  <si>
    <t>B530.67020</t>
  </si>
  <si>
    <t>B530.67070</t>
  </si>
  <si>
    <t>B540.61130</t>
  </si>
  <si>
    <t>B540.62520</t>
  </si>
  <si>
    <t>B540.62610</t>
  </si>
  <si>
    <t>B540.62640</t>
  </si>
  <si>
    <t>B540.66080</t>
  </si>
  <si>
    <t>B540.67020</t>
  </si>
  <si>
    <t>B540.67070</t>
  </si>
  <si>
    <t>B555.61130</t>
  </si>
  <si>
    <t>B555.62520</t>
  </si>
  <si>
    <t>B555.62640</t>
  </si>
  <si>
    <t>B555.67020</t>
  </si>
  <si>
    <t>B555.67070</t>
  </si>
  <si>
    <t>B560.61190</t>
  </si>
  <si>
    <t>B560.61520</t>
  </si>
  <si>
    <t>B560.65550</t>
  </si>
  <si>
    <t>B601.67020</t>
  </si>
  <si>
    <t>B601.67070</t>
  </si>
  <si>
    <t>B606.62510</t>
  </si>
  <si>
    <t>B606.67070</t>
  </si>
  <si>
    <t>B609.62030</t>
  </si>
  <si>
    <t>B640.62510</t>
  </si>
  <si>
    <t>B640.67020</t>
  </si>
  <si>
    <t>B640.67070</t>
  </si>
  <si>
    <t>B691.61130</t>
  </si>
  <si>
    <t>B691.62600</t>
  </si>
  <si>
    <t>B615.60050</t>
  </si>
  <si>
    <t>B615.60250</t>
  </si>
  <si>
    <t>B615.60600</t>
  </si>
  <si>
    <t>B615.61130</t>
  </si>
  <si>
    <t>B615.62510</t>
  </si>
  <si>
    <t>B615.62530</t>
  </si>
  <si>
    <t>B615.67040</t>
  </si>
  <si>
    <t>B615.67140</t>
  </si>
  <si>
    <t>B615.84200</t>
  </si>
  <si>
    <t>B615.62600</t>
  </si>
  <si>
    <t>B615.67020</t>
  </si>
  <si>
    <t>B615.67250</t>
  </si>
  <si>
    <t>B496.65620</t>
  </si>
  <si>
    <t>B496.65630</t>
  </si>
  <si>
    <t>B496.65560</t>
  </si>
  <si>
    <t>B497.65620</t>
  </si>
  <si>
    <t>B497.62220</t>
  </si>
  <si>
    <t>B498.65620</t>
  </si>
  <si>
    <t>B498.65630</t>
  </si>
  <si>
    <t>B498.65550</t>
  </si>
  <si>
    <t>B498.65670</t>
  </si>
  <si>
    <t>B498.65560</t>
  </si>
  <si>
    <t>B498.62220</t>
  </si>
  <si>
    <t>B498.65600</t>
  </si>
  <si>
    <t>B495.62220</t>
  </si>
  <si>
    <t>B120.60100</t>
  </si>
  <si>
    <t>B120.60300</t>
  </si>
  <si>
    <t>B120.62220</t>
  </si>
  <si>
    <t>B120.63320</t>
  </si>
  <si>
    <t>B120.66050</t>
  </si>
  <si>
    <t>B190.60100</t>
  </si>
  <si>
    <t>B190.60300</t>
  </si>
  <si>
    <t>B190.61520</t>
  </si>
  <si>
    <t>B190.61580</t>
  </si>
  <si>
    <t>B190.62510</t>
  </si>
  <si>
    <t>B495.60100</t>
  </si>
  <si>
    <t>B495.60300</t>
  </si>
  <si>
    <t>B496.60100</t>
  </si>
  <si>
    <t>B496.60300</t>
  </si>
  <si>
    <t>B497.60100</t>
  </si>
  <si>
    <t>B497.60300</t>
  </si>
  <si>
    <t>B498.60100</t>
  </si>
  <si>
    <t>B498.60300</t>
  </si>
  <si>
    <t>B503.60100</t>
  </si>
  <si>
    <t>B503.60300</t>
  </si>
  <si>
    <t>B503.61650</t>
  </si>
  <si>
    <t>B503.61710</t>
  </si>
  <si>
    <t>B503.62220</t>
  </si>
  <si>
    <t>B503.62390</t>
  </si>
  <si>
    <t>B503.62510</t>
  </si>
  <si>
    <t>B503.62520</t>
  </si>
  <si>
    <t>B503.65610</t>
  </si>
  <si>
    <t>B503.67040</t>
  </si>
  <si>
    <t>B503.67060</t>
  </si>
  <si>
    <t>B520.60100</t>
  </si>
  <si>
    <t>B520.60300</t>
  </si>
  <si>
    <t>B520.61580</t>
  </si>
  <si>
    <t>B530.60100</t>
  </si>
  <si>
    <t>B530.60300</t>
  </si>
  <si>
    <t>B530.61580</t>
  </si>
  <si>
    <t>B530.61650</t>
  </si>
  <si>
    <t>B530.62600</t>
  </si>
  <si>
    <t>B530.67040</t>
  </si>
  <si>
    <t>B540.60100</t>
  </si>
  <si>
    <t>B540.60300</t>
  </si>
  <si>
    <t>B540.65555</t>
  </si>
  <si>
    <t>B550.60100</t>
  </si>
  <si>
    <t>B550.60300</t>
  </si>
  <si>
    <t>B550.61580</t>
  </si>
  <si>
    <t>B550.61710</t>
  </si>
  <si>
    <t>B550.63300</t>
  </si>
  <si>
    <t>B550.65450</t>
  </si>
  <si>
    <t>B550.67040</t>
  </si>
  <si>
    <t>B555.60100</t>
  </si>
  <si>
    <t>B555.60300</t>
  </si>
  <si>
    <t>B555.62220</t>
  </si>
  <si>
    <t>B555.62600</t>
  </si>
  <si>
    <t>B555.63300</t>
  </si>
  <si>
    <t>B555.65555</t>
  </si>
  <si>
    <t>B601.60100</t>
  </si>
  <si>
    <t>B601.60300</t>
  </si>
  <si>
    <t>B601.61580</t>
  </si>
  <si>
    <t>B601.67040</t>
  </si>
  <si>
    <t>B606.60300</t>
  </si>
  <si>
    <t>B606.61520</t>
  </si>
  <si>
    <t>B606.61540</t>
  </si>
  <si>
    <t>B606.61580</t>
  </si>
  <si>
    <t>B609.60300</t>
  </si>
  <si>
    <t>B609.61520</t>
  </si>
  <si>
    <t>B609.61540</t>
  </si>
  <si>
    <t>B609.63300</t>
  </si>
  <si>
    <t>B609.84220</t>
  </si>
  <si>
    <t>B640.60100</t>
  </si>
  <si>
    <t>B640.60300</t>
  </si>
  <si>
    <t>B640.61540</t>
  </si>
  <si>
    <t>B640.62520</t>
  </si>
  <si>
    <t>B640.67040</t>
  </si>
  <si>
    <t>B681.80020</t>
  </si>
  <si>
    <t>B691.60300</t>
  </si>
  <si>
    <t>B691.62610</t>
  </si>
  <si>
    <t>B615.60100</t>
  </si>
  <si>
    <t>B615.60300</t>
  </si>
  <si>
    <t>B615.61540</t>
  </si>
  <si>
    <t>B615.61580</t>
  </si>
  <si>
    <t>B495.62090</t>
  </si>
  <si>
    <t>B496.65550</t>
  </si>
  <si>
    <t>B497.65550</t>
  </si>
  <si>
    <t>B497.65670</t>
  </si>
  <si>
    <t>B497.65560</t>
  </si>
  <si>
    <t>B555.61580</t>
  </si>
  <si>
    <t>B540.61580</t>
  </si>
  <si>
    <t>B120.66090</t>
  </si>
  <si>
    <t>B495.61650</t>
  </si>
  <si>
    <t>B503.63300</t>
  </si>
  <si>
    <t>B640.61710</t>
  </si>
  <si>
    <t>B615.62220</t>
  </si>
  <si>
    <t>B498.62640</t>
  </si>
  <si>
    <t>B120.66110</t>
  </si>
  <si>
    <t>B503.61580</t>
  </si>
  <si>
    <t>B520.62220</t>
  </si>
  <si>
    <t>B550.62130</t>
  </si>
  <si>
    <t>B497.65630</t>
  </si>
  <si>
    <t>B120.66080</t>
  </si>
  <si>
    <t>B496.62220</t>
  </si>
  <si>
    <t>B120.61580</t>
  </si>
  <si>
    <t>B120.62030</t>
  </si>
  <si>
    <t>B120.62070</t>
  </si>
  <si>
    <t>B120.63300</t>
  </si>
  <si>
    <t>B120.65550</t>
  </si>
  <si>
    <t>B120.65620</t>
  </si>
  <si>
    <t>B120.67040</t>
  </si>
  <si>
    <t>B120.80100</t>
  </si>
  <si>
    <t>B190.61710</t>
  </si>
  <si>
    <t>B190.62030</t>
  </si>
  <si>
    <t>B190.84100</t>
  </si>
  <si>
    <t>B495.60350</t>
  </si>
  <si>
    <t>B495.62030</t>
  </si>
  <si>
    <t>B495.62510</t>
  </si>
  <si>
    <t>B495.62600</t>
  </si>
  <si>
    <t>B495.62610</t>
  </si>
  <si>
    <t>B495.62640</t>
  </si>
  <si>
    <t>B495.65550</t>
  </si>
  <si>
    <t>B495.67020</t>
  </si>
  <si>
    <t>B495.67040</t>
  </si>
  <si>
    <t>B495.84100</t>
  </si>
  <si>
    <t>B495.84220</t>
  </si>
  <si>
    <t>B496.62090</t>
  </si>
  <si>
    <t>B496.62510</t>
  </si>
  <si>
    <t>B496.63300</t>
  </si>
  <si>
    <t>B496.80100</t>
  </si>
  <si>
    <t>B497.62090</t>
  </si>
  <si>
    <t>B497.62510</t>
  </si>
  <si>
    <t>B497.67040</t>
  </si>
  <si>
    <t>B497.80100</t>
  </si>
  <si>
    <t>B498.62090</t>
  </si>
  <si>
    <t>B498.62510</t>
  </si>
  <si>
    <t>B498.62600</t>
  </si>
  <si>
    <t>B498.67040</t>
  </si>
  <si>
    <t>B498.80100</t>
  </si>
  <si>
    <t>B503.65550</t>
  </si>
  <si>
    <t>B503.67140</t>
  </si>
  <si>
    <t>B503.80200</t>
  </si>
  <si>
    <t>B503.84100</t>
  </si>
  <si>
    <t>B520.61650</t>
  </si>
  <si>
    <t>B520.62030</t>
  </si>
  <si>
    <t>B520.62530</t>
  </si>
  <si>
    <t>B520.80100</t>
  </si>
  <si>
    <t>B530.63300</t>
  </si>
  <si>
    <t>B530.84100</t>
  </si>
  <si>
    <t>B540.60350</t>
  </si>
  <si>
    <t>B540.61650</t>
  </si>
  <si>
    <t>B540.80100</t>
  </si>
  <si>
    <t>B550.62220</t>
  </si>
  <si>
    <t>B555.60350</t>
  </si>
  <si>
    <t>B555.61650</t>
  </si>
  <si>
    <t>B555.65620</t>
  </si>
  <si>
    <t>B555.66080</t>
  </si>
  <si>
    <t>B555.80100</t>
  </si>
  <si>
    <t>B601.62530</t>
  </si>
  <si>
    <t>B606.62600</t>
  </si>
  <si>
    <t>B606.67040</t>
  </si>
  <si>
    <t>B609.62220</t>
  </si>
  <si>
    <t>B615.61520</t>
  </si>
  <si>
    <t>B615.62030</t>
  </si>
  <si>
    <t>B615.62520</t>
  </si>
  <si>
    <t>B615.62640</t>
  </si>
  <si>
    <t>B687.91300</t>
  </si>
  <si>
    <t>B691.61540</t>
  </si>
  <si>
    <t>B691.61580</t>
  </si>
  <si>
    <t>B691.61980</t>
  </si>
  <si>
    <t>B691.62130</t>
  </si>
  <si>
    <t>B691.62530</t>
  </si>
  <si>
    <t>B691.80100</t>
  </si>
  <si>
    <t>B691.80200</t>
  </si>
  <si>
    <t>A120.60050</t>
  </si>
  <si>
    <t>A120.60250</t>
  </si>
  <si>
    <t>A120.60600</t>
  </si>
  <si>
    <t>A120.61190</t>
  </si>
  <si>
    <t>A120.61540</t>
  </si>
  <si>
    <t>A120.62220</t>
  </si>
  <si>
    <t>A120.66080</t>
  </si>
  <si>
    <t>A120.67060</t>
  </si>
  <si>
    <t>A120.67250</t>
  </si>
  <si>
    <t>A120.84190</t>
  </si>
  <si>
    <t>A120.62070</t>
  </si>
  <si>
    <t>A120.66110</t>
  </si>
  <si>
    <t>A190.60050</t>
  </si>
  <si>
    <t>A190.60250</t>
  </si>
  <si>
    <t>A190.60600</t>
  </si>
  <si>
    <t>A190.61130</t>
  </si>
  <si>
    <t>A190.61190</t>
  </si>
  <si>
    <t>A190.61520</t>
  </si>
  <si>
    <t>A190.61540</t>
  </si>
  <si>
    <t>A190.62220</t>
  </si>
  <si>
    <t>A190.67060</t>
  </si>
  <si>
    <t>A190.67250</t>
  </si>
  <si>
    <t>A495.60050</t>
  </si>
  <si>
    <t>A495.60250</t>
  </si>
  <si>
    <t>A495.60600</t>
  </si>
  <si>
    <t>A495.61190</t>
  </si>
  <si>
    <t>A495.61520</t>
  </si>
  <si>
    <t>A495.61540</t>
  </si>
  <si>
    <t>A495.62090</t>
  </si>
  <si>
    <t>A495.65150</t>
  </si>
  <si>
    <t>A495.65620</t>
  </si>
  <si>
    <t>A495.67060</t>
  </si>
  <si>
    <t>A495.67250</t>
  </si>
  <si>
    <t>A496.65150</t>
  </si>
  <si>
    <t>A496.65550</t>
  </si>
  <si>
    <t>A497.65150</t>
  </si>
  <si>
    <t>A497.65620</t>
  </si>
  <si>
    <t>A498.65150</t>
  </si>
  <si>
    <t>A503.60050</t>
  </si>
  <si>
    <t>A503.60250</t>
  </si>
  <si>
    <t>A503.60600</t>
  </si>
  <si>
    <t>A503.61130</t>
  </si>
  <si>
    <t>A503.61190</t>
  </si>
  <si>
    <t>A503.61520</t>
  </si>
  <si>
    <t>A503.61540</t>
  </si>
  <si>
    <t>A503.62220</t>
  </si>
  <si>
    <t>A503.62600</t>
  </si>
  <si>
    <t>A503.67060</t>
  </si>
  <si>
    <t>A503.67250</t>
  </si>
  <si>
    <t>A503.84190</t>
  </si>
  <si>
    <t>A601.84220</t>
  </si>
  <si>
    <t>A615.84200</t>
  </si>
  <si>
    <t>A640.84210</t>
  </si>
  <si>
    <t>A120.61130</t>
  </si>
  <si>
    <t>A120.61520</t>
  </si>
  <si>
    <t>A120.62510</t>
  </si>
  <si>
    <t>A120.67070</t>
  </si>
  <si>
    <t>A190.67020</t>
  </si>
  <si>
    <t>A190.67070</t>
  </si>
  <si>
    <t>A495.61130</t>
  </si>
  <si>
    <t>A495.62220</t>
  </si>
  <si>
    <t>A495.62520</t>
  </si>
  <si>
    <t>A495.62600</t>
  </si>
  <si>
    <t>A495.67020</t>
  </si>
  <si>
    <t>A495.67070</t>
  </si>
  <si>
    <t>A496.62220</t>
  </si>
  <si>
    <t>A503.62510</t>
  </si>
  <si>
    <t>A503.67020</t>
  </si>
  <si>
    <t>A503.67070</t>
  </si>
  <si>
    <t>A601.62220</t>
  </si>
  <si>
    <t>A120.60100</t>
  </si>
  <si>
    <t>A120.60300</t>
  </si>
  <si>
    <t>A120.63320</t>
  </si>
  <si>
    <t>A190.60100</t>
  </si>
  <si>
    <t>A190.60300</t>
  </si>
  <si>
    <t>A495.60100</t>
  </si>
  <si>
    <t>A495.60300</t>
  </si>
  <si>
    <t>A496.65620</t>
  </si>
  <si>
    <t>A503.60100</t>
  </si>
  <si>
    <t>A503.60300</t>
  </si>
  <si>
    <t>A503.62520</t>
  </si>
  <si>
    <t>A503.62640</t>
  </si>
  <si>
    <t>A507.61970</t>
  </si>
  <si>
    <t>A601.61970</t>
  </si>
  <si>
    <t>A615.62530</t>
  </si>
  <si>
    <t>A190.62030</t>
  </si>
  <si>
    <t>A495.65555</t>
  </si>
  <si>
    <t>A615.67040</t>
  </si>
  <si>
    <t>A615.67250</t>
  </si>
  <si>
    <t>A497.65550</t>
  </si>
  <si>
    <t>A120.65630</t>
  </si>
  <si>
    <t>A495.65550</t>
  </si>
  <si>
    <t>A498.65620</t>
  </si>
  <si>
    <t>A120.60350</t>
  </si>
  <si>
    <t>A120.61580</t>
  </si>
  <si>
    <t>A120.65550</t>
  </si>
  <si>
    <t>A120.67040</t>
  </si>
  <si>
    <t>A120.80100</t>
  </si>
  <si>
    <t>A120.84100</t>
  </si>
  <si>
    <t>A495.61650</t>
  </si>
  <si>
    <t>A495.62610</t>
  </si>
  <si>
    <t>A495.80200</t>
  </si>
  <si>
    <t>A497.62220</t>
  </si>
  <si>
    <t>A503.62610</t>
  </si>
  <si>
    <t>A503.63300</t>
  </si>
  <si>
    <t>A503.67040</t>
  </si>
  <si>
    <t>A503.67140</t>
  </si>
  <si>
    <t>A503.80100</t>
  </si>
  <si>
    <t>Allocazioni</t>
  </si>
  <si>
    <t>Stampi</t>
  </si>
  <si>
    <t>Personale</t>
  </si>
  <si>
    <t>Consulenze tecniche</t>
  </si>
  <si>
    <t>Stipendi</t>
  </si>
  <si>
    <t>Bonus</t>
  </si>
  <si>
    <t>Oneri sociali</t>
  </si>
  <si>
    <t>Benefit</t>
  </si>
  <si>
    <t>Noleggio automezzi</t>
  </si>
  <si>
    <t>Telefoni cellulari</t>
  </si>
  <si>
    <t>Accantonamento ferie</t>
  </si>
  <si>
    <t>Contributo pasti</t>
  </si>
  <si>
    <t>Incentivi</t>
  </si>
  <si>
    <t>Spese noleggio automezzi</t>
  </si>
  <si>
    <t>Straordinari</t>
  </si>
  <si>
    <t>Altri bonus</t>
  </si>
  <si>
    <t>Altri benefit</t>
  </si>
  <si>
    <t>Royalties</t>
  </si>
  <si>
    <t>Ammortamenti</t>
  </si>
  <si>
    <t>Viaggi e trasferte</t>
  </si>
  <si>
    <t>Spese generali</t>
  </si>
  <si>
    <t>Materiali di consumo</t>
  </si>
  <si>
    <t>Noleggio strumenti</t>
  </si>
  <si>
    <t>Affitti</t>
  </si>
  <si>
    <t>Manutenzioni</t>
  </si>
  <si>
    <t>Pulizie</t>
  </si>
  <si>
    <t>Meeting</t>
  </si>
  <si>
    <t>Acc. Rischi su crediti</t>
  </si>
  <si>
    <t>Oneri/spese Straordinarie</t>
  </si>
  <si>
    <t>Acc. Rischi vari</t>
  </si>
  <si>
    <t>Assicurazioni</t>
  </si>
  <si>
    <t>Spese bancarie</t>
  </si>
  <si>
    <t>Interessi attivi</t>
  </si>
  <si>
    <t>Interessi passivi</t>
  </si>
  <si>
    <t>Spese governative</t>
  </si>
  <si>
    <t>Personale interinale</t>
  </si>
  <si>
    <t>Consulenze &amp; servizi</t>
  </si>
  <si>
    <t>Consulenze fiscali</t>
  </si>
  <si>
    <t>Consulenze per il personale</t>
  </si>
  <si>
    <t>Consiglio di amministrazione</t>
  </si>
  <si>
    <t>Spese legali</t>
  </si>
  <si>
    <t>Consulenze varie</t>
  </si>
  <si>
    <t>Design</t>
  </si>
  <si>
    <t>Ricerche di mercato</t>
  </si>
  <si>
    <t>Spese contrattuali</t>
  </si>
  <si>
    <t>Audit</t>
  </si>
  <si>
    <t>Spese promozionali</t>
  </si>
  <si>
    <t>Supporto ai distributori</t>
  </si>
  <si>
    <t>Brochure</t>
  </si>
  <si>
    <t>Comunicazione</t>
  </si>
  <si>
    <t>Materiali promozionali</t>
  </si>
  <si>
    <t>Agenzie</t>
  </si>
  <si>
    <t>Affissioni</t>
  </si>
  <si>
    <t>Campioni</t>
  </si>
  <si>
    <t>Outdoor meeting</t>
  </si>
  <si>
    <t>Fiere</t>
  </si>
  <si>
    <t>Eventi</t>
  </si>
  <si>
    <t>Ricerca del personale</t>
  </si>
  <si>
    <t>Spese di recruiting</t>
  </si>
  <si>
    <t>Ricerca di personale</t>
  </si>
  <si>
    <t>Connettività</t>
  </si>
  <si>
    <t>Spese postali</t>
  </si>
  <si>
    <t>Cancelleria</t>
  </si>
  <si>
    <t>Materiale informatico</t>
  </si>
  <si>
    <t>Imposte Locali</t>
  </si>
  <si>
    <t>Imposte &amp; Tasse</t>
  </si>
  <si>
    <t>Formazione</t>
  </si>
  <si>
    <t>Libri e pubblicazioni</t>
  </si>
  <si>
    <t>Seminari</t>
  </si>
  <si>
    <t>Corsi di formazione</t>
  </si>
  <si>
    <t>Allocazioni - Produzione</t>
  </si>
  <si>
    <t>Allocazioni - Headquarter</t>
  </si>
  <si>
    <t>Allocazioni - Datacenter</t>
  </si>
  <si>
    <t>Allocazioni - Costi HR</t>
  </si>
  <si>
    <t>Allocazioni - Altro</t>
  </si>
  <si>
    <t>Altre spese di R&amp;S</t>
  </si>
  <si>
    <t>Materiali R&amp;S</t>
  </si>
  <si>
    <t>Noleggi R&amp;S</t>
  </si>
  <si>
    <t>Consulenze R&amp;S</t>
  </si>
  <si>
    <t>Marketing</t>
  </si>
  <si>
    <t>Finanza &amp; Controllo</t>
  </si>
  <si>
    <t>Ricerca &amp; sviluppo</t>
  </si>
  <si>
    <t>Pianificazione strategica</t>
  </si>
  <si>
    <t>Logistica</t>
  </si>
  <si>
    <t>Vendite Europa</t>
  </si>
  <si>
    <t>Vendite Est</t>
  </si>
  <si>
    <t>Vendite Asia+Africa</t>
  </si>
  <si>
    <t>Dipartimento</t>
  </si>
  <si>
    <t>Business development</t>
  </si>
  <si>
    <t>Risorse Umane</t>
  </si>
  <si>
    <t>B120.60050</t>
  </si>
  <si>
    <t>B120.60250</t>
  </si>
  <si>
    <t>B120.60600</t>
  </si>
  <si>
    <t>B120.61130</t>
  </si>
  <si>
    <t>B120.61190</t>
  </si>
  <si>
    <t>B120.61520</t>
  </si>
  <si>
    <t>B120.61540</t>
  </si>
  <si>
    <t>B120.67060</t>
  </si>
  <si>
    <t>B120.67250</t>
  </si>
  <si>
    <t>B120.84190</t>
  </si>
  <si>
    <t>B120.66060</t>
  </si>
  <si>
    <t>B190.60050</t>
  </si>
  <si>
    <t>B190.60250</t>
  </si>
  <si>
    <t>B190.60600</t>
  </si>
  <si>
    <t>B190.61130</t>
  </si>
  <si>
    <t>B190.61190</t>
  </si>
  <si>
    <t>B190.61540</t>
  </si>
  <si>
    <t>B190.61890</t>
  </si>
  <si>
    <t>B190.62220</t>
  </si>
  <si>
    <t>B190.62600</t>
  </si>
  <si>
    <t>B190.62610</t>
  </si>
  <si>
    <t>B190.67060</t>
  </si>
  <si>
    <t>B190.67250</t>
  </si>
  <si>
    <t>B190.80060</t>
  </si>
  <si>
    <t>B495.60050</t>
  </si>
  <si>
    <t>B495.60250</t>
  </si>
  <si>
    <t>B495.60600</t>
  </si>
  <si>
    <t>B495.61130</t>
  </si>
  <si>
    <t>B495.61190</t>
  </si>
  <si>
    <t>B495.61520</t>
  </si>
  <si>
    <t>B495.61540</t>
  </si>
  <si>
    <t>B495.67060</t>
  </si>
  <si>
    <t>B495.67250</t>
  </si>
  <si>
    <t>B496.60050</t>
  </si>
  <si>
    <t>B496.60250</t>
  </si>
  <si>
    <t>B496.60600</t>
  </si>
  <si>
    <t>B496.61130</t>
  </si>
  <si>
    <t>B496.61190</t>
  </si>
  <si>
    <t>B496.61520</t>
  </si>
  <si>
    <t>B496.61540</t>
  </si>
  <si>
    <t>B496.67060</t>
  </si>
  <si>
    <t>B496.67250</t>
  </si>
  <si>
    <t>B497.60050</t>
  </si>
  <si>
    <t>B497.60250</t>
  </si>
  <si>
    <t>B497.60600</t>
  </si>
  <si>
    <t>B497.61130</t>
  </si>
  <si>
    <t>B497.61190</t>
  </si>
  <si>
    <t>B497.61520</t>
  </si>
  <si>
    <t>B497.61540</t>
  </si>
  <si>
    <t>B497.67060</t>
  </si>
  <si>
    <t>B497.67250</t>
  </si>
  <si>
    <t>B498.60050</t>
  </si>
  <si>
    <t>B498.60250</t>
  </si>
  <si>
    <t>B498.60600</t>
  </si>
  <si>
    <t>B498.61190</t>
  </si>
  <si>
    <t>B498.61520</t>
  </si>
  <si>
    <t>DATE</t>
  </si>
  <si>
    <t>ACCOUNT</t>
  </si>
  <si>
    <t>ACTUAL</t>
  </si>
  <si>
    <t>BUDGET</t>
  </si>
  <si>
    <t>Utilities</t>
  </si>
  <si>
    <t>Produzione</t>
  </si>
  <si>
    <t>MERGE</t>
  </si>
  <si>
    <t>Totale</t>
  </si>
  <si>
    <t>Actual</t>
  </si>
  <si>
    <t>Budget</t>
  </si>
  <si>
    <t>Seleziona Mese ---&gt;</t>
  </si>
  <si>
    <t>Delta</t>
  </si>
  <si>
    <t>Owner</t>
  </si>
  <si>
    <t>Rango</t>
  </si>
  <si>
    <t>Centro di Costo</t>
  </si>
  <si>
    <t>Vendite US</t>
  </si>
  <si>
    <t>Altro</t>
  </si>
  <si>
    <t>Totale varianza</t>
  </si>
  <si>
    <t>Natura di Costo</t>
  </si>
  <si>
    <t>Natura di costo</t>
  </si>
  <si>
    <t>Conto 1</t>
  </si>
  <si>
    <t>Conto 2</t>
  </si>
  <si>
    <t>Costi per Dipartimento</t>
  </si>
  <si>
    <t>Altri dipartimenti</t>
  </si>
  <si>
    <t>Δ</t>
  </si>
  <si>
    <t>Subtotale</t>
  </si>
  <si>
    <t>Totals</t>
  </si>
  <si>
    <t>Hidden</t>
  </si>
  <si>
    <t>Variances</t>
  </si>
  <si>
    <t>calc</t>
  </si>
  <si>
    <t>Max Var</t>
  </si>
  <si>
    <t>Hide</t>
  </si>
  <si>
    <t>A</t>
  </si>
  <si>
    <t>B</t>
  </si>
  <si>
    <t>On YTD Basis</t>
  </si>
  <si>
    <t>I dipartimenti che più hanno contribuito a questo scostamento</t>
  </si>
  <si>
    <t>Commenti e approfondimenti</t>
  </si>
  <si>
    <t>Principali nature di spesa</t>
  </si>
  <si>
    <t>Consulenze Tecniche</t>
  </si>
  <si>
    <t>Imposte e tasse</t>
  </si>
  <si>
    <t>Bridge
Analysis</t>
  </si>
  <si>
    <t>Delta %</t>
  </si>
  <si>
    <t>Desc</t>
  </si>
  <si>
    <t>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</si>
</sst>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[$-410]mmm\-yy;@"/>
    <numFmt numFmtId="168" formatCode="#,##0_ ;[Red]\-#,##0\ "/>
    <numFmt numFmtId="169" formatCode="#,##0,;[Red]\-#,##0,"/>
    <numFmt numFmtId="170" formatCode="0.00,,"/>
    <numFmt numFmtId="171" formatCode="\+0%;\-0%"/>
    <numFmt numFmtId="172" formatCode="\+0%"/>
    <numFmt numFmtId="173" formatCode="\+0%&quot;vs Bdgt&quot;;\-0%&quot; vs Bdgt&quot;"/>
    <numFmt numFmtId="174" formatCode="#,##0%;[Red]\-#,##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10"/>
      <color indexed="9"/>
      <name val="Trebuchet MS"/>
      <family val="2"/>
    </font>
    <font>
      <sz val="10"/>
      <name val="Georgia"/>
      <family val="1"/>
    </font>
    <font>
      <b/>
      <sz val="10"/>
      <name val="Arial"/>
      <family val="2"/>
    </font>
    <font>
      <sz val="10"/>
      <color indexed="9"/>
      <name val="Georgia"/>
      <family val="1"/>
    </font>
    <font>
      <i/>
      <sz val="12"/>
      <name val="Georgia"/>
      <family val="1"/>
    </font>
    <font>
      <b/>
      <sz val="12"/>
      <name val="Georgia"/>
      <family val="1"/>
    </font>
    <font>
      <sz val="15"/>
      <name val="Georgia"/>
      <family val="1"/>
    </font>
    <font>
      <i/>
      <sz val="10"/>
      <name val="Georgia"/>
      <family val="1"/>
    </font>
    <font>
      <sz val="8"/>
      <name val="Arial"/>
      <family val="2"/>
    </font>
    <font>
      <sz val="8"/>
      <name val="Georgia"/>
      <family val="1"/>
    </font>
    <font>
      <sz val="8"/>
      <color indexed="12"/>
      <name val="Georgia"/>
      <family val="1"/>
    </font>
    <font>
      <b/>
      <sz val="10"/>
      <name val="Georgia"/>
      <family val="1"/>
    </font>
    <font>
      <sz val="15"/>
      <color indexed="9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1" applyFont="1"/>
    <xf numFmtId="14" fontId="5" fillId="0" borderId="0" xfId="0" applyNumberFormat="1" applyFont="1"/>
    <xf numFmtId="168" fontId="5" fillId="0" borderId="0" xfId="0" applyNumberFormat="1" applyFont="1"/>
    <xf numFmtId="0" fontId="5" fillId="0" borderId="0" xfId="0" applyFont="1" applyAlignment="1">
      <alignment horizontal="center"/>
    </xf>
    <xf numFmtId="168" fontId="5" fillId="0" borderId="0" xfId="1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5" fillId="0" borderId="1" xfId="0" applyFont="1" applyBorder="1"/>
    <xf numFmtId="168" fontId="5" fillId="0" borderId="1" xfId="1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7" fillId="2" borderId="0" xfId="0" applyFont="1" applyFill="1"/>
    <xf numFmtId="168" fontId="4" fillId="0" borderId="0" xfId="1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8" fontId="5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67" fontId="8" fillId="0" borderId="0" xfId="0" applyNumberFormat="1" applyFont="1" applyAlignment="1">
      <alignment horizontal="left"/>
    </xf>
    <xf numFmtId="0" fontId="10" fillId="0" borderId="0" xfId="0" applyFont="1" applyFill="1"/>
    <xf numFmtId="169" fontId="8" fillId="0" borderId="0" xfId="1" applyNumberFormat="1" applyFont="1" applyAlignment="1">
      <alignment horizontal="center"/>
    </xf>
    <xf numFmtId="169" fontId="8" fillId="0" borderId="2" xfId="1" applyNumberFormat="1" applyFont="1" applyBorder="1" applyAlignment="1">
      <alignment horizontal="center"/>
    </xf>
    <xf numFmtId="169" fontId="8" fillId="0" borderId="3" xfId="1" applyNumberFormat="1" applyFont="1" applyBorder="1" applyAlignment="1">
      <alignment horizontal="center"/>
    </xf>
    <xf numFmtId="169" fontId="11" fillId="0" borderId="0" xfId="1" applyNumberFormat="1" applyFont="1" applyAlignment="1">
      <alignment horizontal="center"/>
    </xf>
    <xf numFmtId="169" fontId="12" fillId="0" borderId="0" xfId="1" applyNumberFormat="1" applyFont="1" applyAlignment="1">
      <alignment horizontal="center"/>
    </xf>
    <xf numFmtId="165" fontId="5" fillId="0" borderId="0" xfId="2" applyNumberFormat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9" fontId="8" fillId="0" borderId="0" xfId="0" applyNumberFormat="1" applyFont="1"/>
    <xf numFmtId="0" fontId="8" fillId="0" borderId="0" xfId="0" applyFont="1" applyFill="1"/>
    <xf numFmtId="0" fontId="8" fillId="0" borderId="2" xfId="0" applyFont="1" applyBorder="1"/>
    <xf numFmtId="169" fontId="8" fillId="0" borderId="0" xfId="1" applyNumberFormat="1" applyFont="1" applyAlignment="1"/>
    <xf numFmtId="0" fontId="14" fillId="0" borderId="2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0" fontId="16" fillId="0" borderId="0" xfId="0" applyFont="1"/>
    <xf numFmtId="0" fontId="16" fillId="0" borderId="2" xfId="0" applyFont="1" applyBorder="1" applyAlignment="1">
      <alignment horizontal="center"/>
    </xf>
    <xf numFmtId="173" fontId="16" fillId="0" borderId="2" xfId="0" applyNumberFormat="1" applyFont="1" applyBorder="1" applyAlignment="1">
      <alignment horizontal="center"/>
    </xf>
    <xf numFmtId="9" fontId="17" fillId="3" borderId="0" xfId="2" applyFont="1" applyFill="1" applyAlignment="1">
      <alignment horizontal="center"/>
    </xf>
    <xf numFmtId="165" fontId="16" fillId="0" borderId="0" xfId="2" applyNumberFormat="1" applyFont="1" applyAlignment="1">
      <alignment horizontal="center"/>
    </xf>
    <xf numFmtId="171" fontId="16" fillId="0" borderId="0" xfId="2" applyNumberFormat="1" applyFont="1" applyAlignment="1">
      <alignment horizontal="center"/>
    </xf>
    <xf numFmtId="9" fontId="16" fillId="0" borderId="0" xfId="0" applyNumberFormat="1" applyFont="1"/>
    <xf numFmtId="9" fontId="16" fillId="0" borderId="0" xfId="2" applyFont="1"/>
    <xf numFmtId="172" fontId="16" fillId="0" borderId="0" xfId="0" applyNumberFormat="1" applyFont="1"/>
    <xf numFmtId="0" fontId="0" fillId="0" borderId="0" xfId="0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169" fontId="8" fillId="0" borderId="2" xfId="0" applyNumberFormat="1" applyFont="1" applyBorder="1" applyAlignment="1"/>
    <xf numFmtId="169" fontId="18" fillId="0" borderId="0" xfId="0" applyNumberFormat="1" applyFont="1"/>
    <xf numFmtId="0" fontId="15" fillId="0" borderId="0" xfId="0" applyFont="1" applyBorder="1" applyAlignment="1">
      <alignment horizontal="right" vertical="center"/>
    </xf>
    <xf numFmtId="169" fontId="1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textRotation="90"/>
    </xf>
    <xf numFmtId="169" fontId="8" fillId="0" borderId="5" xfId="1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169" fontId="8" fillId="0" borderId="6" xfId="1" applyNumberFormat="1" applyFont="1" applyBorder="1" applyAlignment="1">
      <alignment horizontal="center" vertical="center"/>
    </xf>
    <xf numFmtId="169" fontId="8" fillId="0" borderId="7" xfId="1" applyNumberFormat="1" applyFont="1" applyBorder="1" applyAlignment="1">
      <alignment horizontal="center" vertical="center"/>
    </xf>
    <xf numFmtId="169" fontId="8" fillId="0" borderId="0" xfId="1" applyNumberFormat="1" applyFont="1" applyBorder="1" applyAlignment="1">
      <alignment horizontal="center" vertical="center"/>
    </xf>
    <xf numFmtId="169" fontId="8" fillId="0" borderId="8" xfId="0" applyNumberFormat="1" applyFont="1" applyBorder="1" applyAlignment="1">
      <alignment horizontal="center" vertical="center"/>
    </xf>
    <xf numFmtId="169" fontId="8" fillId="0" borderId="9" xfId="0" applyNumberFormat="1" applyFont="1" applyBorder="1" applyAlignment="1">
      <alignment horizontal="center" vertical="center"/>
    </xf>
    <xf numFmtId="169" fontId="8" fillId="0" borderId="10" xfId="1" applyNumberFormat="1" applyFont="1" applyBorder="1" applyAlignment="1">
      <alignment horizontal="center" vertical="center"/>
    </xf>
    <xf numFmtId="169" fontId="8" fillId="0" borderId="2" xfId="1" applyNumberFormat="1" applyFont="1" applyBorder="1" applyAlignment="1">
      <alignment horizontal="center" vertical="center"/>
    </xf>
    <xf numFmtId="169" fontId="8" fillId="0" borderId="1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textRotation="90"/>
    </xf>
    <xf numFmtId="169" fontId="18" fillId="0" borderId="12" xfId="0" applyNumberFormat="1" applyFont="1" applyBorder="1" applyAlignment="1">
      <alignment horizontal="center" vertical="center"/>
    </xf>
    <xf numFmtId="169" fontId="18" fillId="0" borderId="13" xfId="0" applyNumberFormat="1" applyFont="1" applyBorder="1" applyAlignment="1">
      <alignment horizontal="center" vertical="center"/>
    </xf>
    <xf numFmtId="169" fontId="18" fillId="0" borderId="4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textRotation="90"/>
    </xf>
    <xf numFmtId="169" fontId="8" fillId="4" borderId="5" xfId="1" applyNumberFormat="1" applyFont="1" applyFill="1" applyBorder="1" applyAlignment="1">
      <alignment horizontal="center" vertical="center"/>
    </xf>
    <xf numFmtId="169" fontId="8" fillId="4" borderId="7" xfId="1" applyNumberFormat="1" applyFont="1" applyFill="1" applyBorder="1" applyAlignment="1">
      <alignment horizontal="center" vertical="center"/>
    </xf>
    <xf numFmtId="169" fontId="8" fillId="4" borderId="10" xfId="1" applyNumberFormat="1" applyFont="1" applyFill="1" applyBorder="1" applyAlignment="1">
      <alignment horizontal="center" vertical="center"/>
    </xf>
    <xf numFmtId="169" fontId="18" fillId="4" borderId="14" xfId="0" applyNumberFormat="1" applyFont="1" applyFill="1" applyBorder="1" applyAlignment="1">
      <alignment horizontal="center" vertical="center"/>
    </xf>
    <xf numFmtId="169" fontId="18" fillId="0" borderId="14" xfId="0" applyNumberFormat="1" applyFont="1" applyBorder="1" applyAlignment="1">
      <alignment horizontal="center" vertical="center"/>
    </xf>
    <xf numFmtId="169" fontId="18" fillId="0" borderId="15" xfId="0" applyNumberFormat="1" applyFont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8" fillId="5" borderId="16" xfId="0" applyFont="1" applyFill="1" applyBorder="1"/>
    <xf numFmtId="0" fontId="19" fillId="5" borderId="16" xfId="0" applyFont="1" applyFill="1" applyBorder="1" applyAlignment="1">
      <alignment horizontal="right" wrapText="1"/>
    </xf>
    <xf numFmtId="169" fontId="8" fillId="4" borderId="12" xfId="1" applyNumberFormat="1" applyFont="1" applyFill="1" applyBorder="1" applyAlignment="1">
      <alignment horizontal="center" vertical="center"/>
    </xf>
    <xf numFmtId="169" fontId="8" fillId="4" borderId="13" xfId="1" applyNumberFormat="1" applyFont="1" applyFill="1" applyBorder="1" applyAlignment="1">
      <alignment horizontal="center" vertical="center"/>
    </xf>
    <xf numFmtId="169" fontId="8" fillId="4" borderId="17" xfId="1" applyNumberFormat="1" applyFont="1" applyFill="1" applyBorder="1" applyAlignment="1">
      <alignment horizontal="center" vertical="center"/>
    </xf>
    <xf numFmtId="169" fontId="18" fillId="4" borderId="4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/>
    </xf>
    <xf numFmtId="166" fontId="5" fillId="0" borderId="0" xfId="1" applyNumberFormat="1" applyFont="1"/>
    <xf numFmtId="0" fontId="5" fillId="0" borderId="0" xfId="0" quotePrefix="1" applyFont="1"/>
    <xf numFmtId="174" fontId="4" fillId="0" borderId="0" xfId="2" applyNumberFormat="1" applyFont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0" borderId="18" xfId="0" applyFont="1" applyBorder="1"/>
    <xf numFmtId="168" fontId="5" fillId="0" borderId="19" xfId="1" applyNumberFormat="1" applyFont="1" applyBorder="1" applyAlignment="1">
      <alignment horizontal="center"/>
    </xf>
    <xf numFmtId="168" fontId="5" fillId="0" borderId="19" xfId="0" applyNumberFormat="1" applyFont="1" applyBorder="1" applyAlignment="1">
      <alignment horizontal="center"/>
    </xf>
    <xf numFmtId="174" fontId="5" fillId="0" borderId="20" xfId="2" applyNumberFormat="1" applyFont="1" applyBorder="1" applyAlignment="1">
      <alignment horizontal="center"/>
    </xf>
    <xf numFmtId="0" fontId="5" fillId="0" borderId="21" xfId="0" applyFont="1" applyBorder="1"/>
    <xf numFmtId="168" fontId="5" fillId="0" borderId="22" xfId="1" applyNumberFormat="1" applyFont="1" applyBorder="1" applyAlignment="1">
      <alignment horizontal="center"/>
    </xf>
    <xf numFmtId="168" fontId="5" fillId="0" borderId="22" xfId="0" applyNumberFormat="1" applyFont="1" applyBorder="1" applyAlignment="1">
      <alignment horizontal="center"/>
    </xf>
    <xf numFmtId="174" fontId="5" fillId="0" borderId="23" xfId="2" applyNumberFormat="1" applyFont="1" applyBorder="1" applyAlignment="1">
      <alignment horizontal="center"/>
    </xf>
    <xf numFmtId="0" fontId="5" fillId="0" borderId="24" xfId="0" applyFont="1" applyBorder="1"/>
    <xf numFmtId="168" fontId="5" fillId="0" borderId="25" xfId="1" applyNumberFormat="1" applyFont="1" applyBorder="1" applyAlignment="1">
      <alignment horizontal="center"/>
    </xf>
    <xf numFmtId="168" fontId="5" fillId="0" borderId="25" xfId="0" applyNumberFormat="1" applyFont="1" applyBorder="1" applyAlignment="1">
      <alignment horizontal="center"/>
    </xf>
    <xf numFmtId="174" fontId="5" fillId="0" borderId="26" xfId="2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5" fontId="16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</cellXfs>
  <cellStyles count="4">
    <cellStyle name="Migliaia" xfId="1" builtinId="3"/>
    <cellStyle name="Normale" xfId="0" builtinId="0"/>
    <cellStyle name="Normale 2" xfId="3" xr:uid="{6DE580DD-2572-45F5-AF8B-01514B824BF7}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75560081466403"/>
          <c:y val="0.21886832780868187"/>
          <c:w val="0.31975560081466403"/>
          <c:h val="0.592453921826948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5B4C-466A-9249-82A414580F91}"/>
              </c:ext>
            </c:extLst>
          </c:dPt>
          <c:dPt>
            <c:idx val="1"/>
            <c:bubble3D val="0"/>
            <c:spPr>
              <a:noFill/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4C-466A-9249-82A414580F91}"/>
              </c:ext>
            </c:extLst>
          </c:dPt>
          <c:dPt>
            <c:idx val="2"/>
            <c:bubble3D val="0"/>
            <c:spPr>
              <a:noFill/>
              <a:ln w="3175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4C-466A-9249-82A414580F91}"/>
              </c:ext>
            </c:extLst>
          </c:dPt>
          <c:dPt>
            <c:idx val="3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4C-466A-9249-82A414580F91}"/>
              </c:ext>
            </c:extLst>
          </c:dPt>
          <c:dLbls>
            <c:dLbl>
              <c:idx val="1"/>
              <c:layout>
                <c:manualLayout>
                  <c:x val="0.17599781857266089"/>
                  <c:y val="0.551164361090495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Georgia"/>
                      <a:ea typeface="Georgia"/>
                      <a:cs typeface="Georgia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C-466A-9249-82A414580F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Report!$I$15:$L$15</c:f>
              <c:strCache>
                <c:ptCount val="4"/>
                <c:pt idx="0">
                  <c:v>A</c:v>
                </c:pt>
                <c:pt idx="1">
                  <c:v>-5% vs Bdgt</c:v>
                </c:pt>
                <c:pt idx="2">
                  <c:v>B</c:v>
                </c:pt>
                <c:pt idx="3">
                  <c:v>Hide</c:v>
                </c:pt>
              </c:strCache>
            </c:strRef>
          </c:cat>
          <c:val>
            <c:numRef>
              <c:f>Report!$I$16:$L$16</c:f>
              <c:numCache>
                <c:formatCode>0.0%</c:formatCode>
                <c:ptCount val="4"/>
                <c:pt idx="0">
                  <c:v>0.1047410776882686</c:v>
                </c:pt>
                <c:pt idx="1">
                  <c:v>2E-3</c:v>
                </c:pt>
                <c:pt idx="2">
                  <c:v>0.19325892231173139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C-466A-9249-82A41458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Report!$G$6:$H$13</c:f>
              <c:multiLvlStrCache>
                <c:ptCount val="8"/>
                <c:lvl>
                  <c:pt idx="1">
                    <c:v>Vendite US</c:v>
                  </c:pt>
                  <c:pt idx="2">
                    <c:v>Marketing</c:v>
                  </c:pt>
                  <c:pt idx="3">
                    <c:v>Pianificazione strategica</c:v>
                  </c:pt>
                  <c:pt idx="4">
                    <c:v>Ricerca &amp; sviluppo</c:v>
                  </c:pt>
                  <c:pt idx="5">
                    <c:v>Risorse Umane</c:v>
                  </c:pt>
                  <c:pt idx="6">
                    <c:v>Altri dipartimenti</c:v>
                  </c:pt>
                </c:lvl>
                <c:lvl>
                  <c:pt idx="0">
                    <c:v>Budget</c:v>
                  </c:pt>
                  <c:pt idx="1">
                    <c:v>Variances</c:v>
                  </c:pt>
                  <c:pt idx="7">
                    <c:v>Actual</c:v>
                  </c:pt>
                </c:lvl>
              </c:multiLvlStrCache>
            </c:multiLvlStrRef>
          </c:cat>
          <c:val>
            <c:numRef>
              <c:f>Report!$H$6:$H$13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E-418C-ABD2-E830ED35F10E}"/>
            </c:ext>
          </c:extLst>
        </c:ser>
        <c:ser>
          <c:idx val="1"/>
          <c:order val="1"/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Report!$G$6:$H$13</c:f>
              <c:multiLvlStrCache>
                <c:ptCount val="8"/>
                <c:lvl>
                  <c:pt idx="1">
                    <c:v>Vendite US</c:v>
                  </c:pt>
                  <c:pt idx="2">
                    <c:v>Marketing</c:v>
                  </c:pt>
                  <c:pt idx="3">
                    <c:v>Pianificazione strategica</c:v>
                  </c:pt>
                  <c:pt idx="4">
                    <c:v>Ricerca &amp; sviluppo</c:v>
                  </c:pt>
                  <c:pt idx="5">
                    <c:v>Risorse Umane</c:v>
                  </c:pt>
                  <c:pt idx="6">
                    <c:v>Altri dipartimenti</c:v>
                  </c:pt>
                </c:lvl>
                <c:lvl>
                  <c:pt idx="0">
                    <c:v>Budget</c:v>
                  </c:pt>
                  <c:pt idx="1">
                    <c:v>Variances</c:v>
                  </c:pt>
                  <c:pt idx="7">
                    <c:v>Actual</c:v>
                  </c:pt>
                </c:lvl>
              </c:multiLvlStrCache>
            </c:multiLvlStrRef>
          </c:cat>
          <c:val>
            <c:numRef>
              <c:f>Report!$I$6:$I$13</c:f>
              <c:numCache>
                <c:formatCode>0.00,,</c:formatCode>
                <c:ptCount val="8"/>
                <c:pt idx="0">
                  <c:v>9429752.4700000025</c:v>
                </c:pt>
                <c:pt idx="7">
                  <c:v>9856532.9044585899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E-418C-ABD2-E830ED35F10E}"/>
            </c:ext>
          </c:extLst>
        </c:ser>
        <c:ser>
          <c:idx val="2"/>
          <c:order val="2"/>
          <c:spPr>
            <a:noFill/>
            <a:ln>
              <a:noFill/>
            </a:ln>
          </c:spPr>
          <c:invertIfNegative val="0"/>
          <c:cat>
            <c:multiLvlStrRef>
              <c:f>Report!$G$6:$H$13</c:f>
              <c:multiLvlStrCache>
                <c:ptCount val="8"/>
                <c:lvl>
                  <c:pt idx="1">
                    <c:v>Vendite US</c:v>
                  </c:pt>
                  <c:pt idx="2">
                    <c:v>Marketing</c:v>
                  </c:pt>
                  <c:pt idx="3">
                    <c:v>Pianificazione strategica</c:v>
                  </c:pt>
                  <c:pt idx="4">
                    <c:v>Ricerca &amp; sviluppo</c:v>
                  </c:pt>
                  <c:pt idx="5">
                    <c:v>Risorse Umane</c:v>
                  </c:pt>
                  <c:pt idx="6">
                    <c:v>Altri dipartimenti</c:v>
                  </c:pt>
                </c:lvl>
                <c:lvl>
                  <c:pt idx="0">
                    <c:v>Budget</c:v>
                  </c:pt>
                  <c:pt idx="1">
                    <c:v>Variances</c:v>
                  </c:pt>
                  <c:pt idx="7">
                    <c:v>Actual</c:v>
                  </c:pt>
                </c:lvl>
              </c:multiLvlStrCache>
            </c:multiLvlStrRef>
          </c:cat>
          <c:val>
            <c:numRef>
              <c:f>Report!$J$6:$J$13</c:f>
              <c:numCache>
                <c:formatCode>0.00,,</c:formatCode>
                <c:ptCount val="8"/>
                <c:pt idx="1">
                  <c:v>9324133.2853676807</c:v>
                </c:pt>
                <c:pt idx="2">
                  <c:v>9324133.2853676807</c:v>
                </c:pt>
                <c:pt idx="3">
                  <c:v>9488576.692034347</c:v>
                </c:pt>
                <c:pt idx="4">
                  <c:v>9488576.692034347</c:v>
                </c:pt>
                <c:pt idx="5">
                  <c:v>9683475.2844585888</c:v>
                </c:pt>
                <c:pt idx="6">
                  <c:v>9799514.774458589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E-418C-ABD2-E830ED35F10E}"/>
            </c:ext>
          </c:extLst>
        </c:ser>
        <c:ser>
          <c:idx val="3"/>
          <c:order val="3"/>
          <c:spPr>
            <a:solidFill>
              <a:srgbClr val="FF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Report!$G$6:$H$13</c:f>
              <c:multiLvlStrCache>
                <c:ptCount val="8"/>
                <c:lvl>
                  <c:pt idx="1">
                    <c:v>Vendite US</c:v>
                  </c:pt>
                  <c:pt idx="2">
                    <c:v>Marketing</c:v>
                  </c:pt>
                  <c:pt idx="3">
                    <c:v>Pianificazione strategica</c:v>
                  </c:pt>
                  <c:pt idx="4">
                    <c:v>Ricerca &amp; sviluppo</c:v>
                  </c:pt>
                  <c:pt idx="5">
                    <c:v>Risorse Umane</c:v>
                  </c:pt>
                  <c:pt idx="6">
                    <c:v>Altri dipartimenti</c:v>
                  </c:pt>
                </c:lvl>
                <c:lvl>
                  <c:pt idx="0">
                    <c:v>Budget</c:v>
                  </c:pt>
                  <c:pt idx="1">
                    <c:v>Variances</c:v>
                  </c:pt>
                  <c:pt idx="7">
                    <c:v>Actual</c:v>
                  </c:pt>
                </c:lvl>
              </c:multiLvlStrCache>
            </c:multiLvlStrRef>
          </c:cat>
          <c:val>
            <c:numRef>
              <c:f>Report!$K$6:$K$13</c:f>
              <c:numCache>
                <c:formatCode>0.00,,</c:formatCode>
                <c:ptCount val="8"/>
                <c:pt idx="1">
                  <c:v>0</c:v>
                </c:pt>
                <c:pt idx="2">
                  <c:v>198377.90666666673</c:v>
                </c:pt>
                <c:pt idx="3">
                  <c:v>0</c:v>
                </c:pt>
                <c:pt idx="4">
                  <c:v>194898.59242424218</c:v>
                </c:pt>
                <c:pt idx="5">
                  <c:v>116039.49000000011</c:v>
                </c:pt>
                <c:pt idx="6">
                  <c:v>57018.13000000047</c:v>
                </c:pt>
                <c:pt idx="7">
                  <c:v>57018.13000000047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E-418C-ABD2-E830ED35F10E}"/>
            </c:ext>
          </c:extLst>
        </c:ser>
        <c:ser>
          <c:idx val="4"/>
          <c:order val="4"/>
          <c:spPr>
            <a:solidFill>
              <a:srgbClr val="00B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Report!$G$6:$H$13</c:f>
              <c:multiLvlStrCache>
                <c:ptCount val="8"/>
                <c:lvl>
                  <c:pt idx="1">
                    <c:v>Vendite US</c:v>
                  </c:pt>
                  <c:pt idx="2">
                    <c:v>Marketing</c:v>
                  </c:pt>
                  <c:pt idx="3">
                    <c:v>Pianificazione strategica</c:v>
                  </c:pt>
                  <c:pt idx="4">
                    <c:v>Ricerca &amp; sviluppo</c:v>
                  </c:pt>
                  <c:pt idx="5">
                    <c:v>Risorse Umane</c:v>
                  </c:pt>
                  <c:pt idx="6">
                    <c:v>Altri dipartimenti</c:v>
                  </c:pt>
                </c:lvl>
                <c:lvl>
                  <c:pt idx="0">
                    <c:v>Budget</c:v>
                  </c:pt>
                  <c:pt idx="1">
                    <c:v>Variances</c:v>
                  </c:pt>
                  <c:pt idx="7">
                    <c:v>Actual</c:v>
                  </c:pt>
                </c:lvl>
              </c:multiLvlStrCache>
            </c:multiLvlStrRef>
          </c:cat>
          <c:val>
            <c:numRef>
              <c:f>Report!$L$6:$L$13</c:f>
              <c:numCache>
                <c:formatCode>0.00,,</c:formatCode>
                <c:ptCount val="8"/>
                <c:pt idx="1">
                  <c:v>105619.18463232182</c:v>
                </c:pt>
                <c:pt idx="2">
                  <c:v>0</c:v>
                </c:pt>
                <c:pt idx="3">
                  <c:v>33934.500000000349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E-418C-ABD2-E830ED35F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726400"/>
        <c:axId val="72737920"/>
      </c:barChart>
      <c:catAx>
        <c:axId val="727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 sz="900"/>
            </a:pPr>
            <a:endParaRPr lang="it-IT"/>
          </a:p>
        </c:txPr>
        <c:crossAx val="72737920"/>
        <c:crosses val="autoZero"/>
        <c:auto val="0"/>
        <c:lblAlgn val="ctr"/>
        <c:lblOffset val="0"/>
        <c:noMultiLvlLbl val="0"/>
      </c:catAx>
      <c:valAx>
        <c:axId val="72737920"/>
        <c:scaling>
          <c:orientation val="minMax"/>
          <c:min val="4000000"/>
        </c:scaling>
        <c:delete val="0"/>
        <c:axPos val="l"/>
        <c:majorGridlines/>
        <c:numFmt formatCode="0.0,," sourceLinked="0"/>
        <c:majorTickMark val="out"/>
        <c:minorTickMark val="none"/>
        <c:tickLblPos val="nextTo"/>
        <c:crossAx val="72726400"/>
        <c:crosses val="autoZero"/>
        <c:crossBetween val="between"/>
      </c:valAx>
    </c:plotArea>
    <c:plotVisOnly val="1"/>
    <c:dispBlanksAs val="gap"/>
    <c:showDLblsOverMax val="0"/>
  </c:chart>
  <c:spPr>
    <a:ln w="19050" cap="rnd">
      <a:solidFill>
        <a:schemeClr val="tx2">
          <a:lumMod val="60000"/>
          <a:lumOff val="40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waterfall" uniqueId="{43059907-3A59-4787-8434-1BACAADB340D}">
          <cx:dataLabels pos="outEnd">
            <cx:visibility seriesName="0" categoryName="0" value="1"/>
            <cx:separator>, </cx:separator>
            <cx:dataLabel idx="7" pos="outEnd">
              <cx:separator>, </cx:separator>
            </cx:dataLabel>
          </cx:dataLabels>
          <cx:dataId val="0"/>
          <cx:layoutPr>
            <cx:subtotals>
              <cx:idx val="7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2</xdr:row>
      <xdr:rowOff>200025</xdr:rowOff>
    </xdr:from>
    <xdr:to>
      <xdr:col>19</xdr:col>
      <xdr:colOff>133350</xdr:colOff>
      <xdr:row>17</xdr:row>
      <xdr:rowOff>104775</xdr:rowOff>
    </xdr:to>
    <xdr:graphicFrame macro="">
      <xdr:nvGraphicFramePr>
        <xdr:cNvPr id="7177" name="Chart 9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523875</xdr:colOff>
      <xdr:row>26</xdr:row>
      <xdr:rowOff>57150</xdr:rowOff>
    </xdr:from>
    <xdr:to>
      <xdr:col>3</xdr:col>
      <xdr:colOff>38100</xdr:colOff>
      <xdr:row>26</xdr:row>
      <xdr:rowOff>114300</xdr:rowOff>
    </xdr:to>
    <xdr:sp macro="" textlink="">
      <xdr:nvSpPr>
        <xdr:cNvPr id="7181" name="Oval 13">
          <a:extLst>
            <a:ext uri="{FF2B5EF4-FFF2-40B4-BE49-F238E27FC236}">
              <a16:creationId xmlns:a16="http://schemas.microsoft.com/office/drawing/2014/main" id="{00000000-0008-0000-0200-00000D1C0000}"/>
            </a:ext>
          </a:extLst>
        </xdr:cNvPr>
        <xdr:cNvSpPr>
          <a:spLocks noChangeArrowheads="1"/>
        </xdr:cNvSpPr>
      </xdr:nvSpPr>
      <xdr:spPr bwMode="auto">
        <a:xfrm>
          <a:off x="2352675" y="4352925"/>
          <a:ext cx="57150" cy="57150"/>
        </a:xfrm>
        <a:prstGeom prst="ellipse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27</xdr:row>
      <xdr:rowOff>66675</xdr:rowOff>
    </xdr:from>
    <xdr:to>
      <xdr:col>3</xdr:col>
      <xdr:colOff>38100</xdr:colOff>
      <xdr:row>27</xdr:row>
      <xdr:rowOff>123825</xdr:rowOff>
    </xdr:to>
    <xdr:sp macro="" textlink="">
      <xdr:nvSpPr>
        <xdr:cNvPr id="7182" name="Oval 14">
          <a:extLst>
            <a:ext uri="{FF2B5EF4-FFF2-40B4-BE49-F238E27FC236}">
              <a16:creationId xmlns:a16="http://schemas.microsoft.com/office/drawing/2014/main" id="{00000000-0008-0000-0200-00000E1C0000}"/>
            </a:ext>
          </a:extLst>
        </xdr:cNvPr>
        <xdr:cNvSpPr>
          <a:spLocks noChangeArrowheads="1"/>
        </xdr:cNvSpPr>
      </xdr:nvSpPr>
      <xdr:spPr bwMode="auto">
        <a:xfrm>
          <a:off x="2352675" y="4524375"/>
          <a:ext cx="57150" cy="57150"/>
        </a:xfrm>
        <a:prstGeom prst="ellipse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38100</xdr:colOff>
      <xdr:row>28</xdr:row>
      <xdr:rowOff>123825</xdr:rowOff>
    </xdr:to>
    <xdr:sp macro="" textlink="">
      <xdr:nvSpPr>
        <xdr:cNvPr id="7183" name="Oval 15">
          <a:extLst>
            <a:ext uri="{FF2B5EF4-FFF2-40B4-BE49-F238E27FC236}">
              <a16:creationId xmlns:a16="http://schemas.microsoft.com/office/drawing/2014/main" id="{00000000-0008-0000-0200-00000F1C0000}"/>
            </a:ext>
          </a:extLst>
        </xdr:cNvPr>
        <xdr:cNvSpPr>
          <a:spLocks noChangeArrowheads="1"/>
        </xdr:cNvSpPr>
      </xdr:nvSpPr>
      <xdr:spPr bwMode="auto">
        <a:xfrm>
          <a:off x="2352675" y="4686300"/>
          <a:ext cx="57150" cy="57150"/>
        </a:xfrm>
        <a:prstGeom prst="ellipse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0</xdr:colOff>
      <xdr:row>29</xdr:row>
      <xdr:rowOff>19050</xdr:rowOff>
    </xdr:from>
    <xdr:to>
      <xdr:col>9</xdr:col>
      <xdr:colOff>9525</xdr:colOff>
      <xdr:row>30</xdr:row>
      <xdr:rowOff>9525</xdr:rowOff>
    </xdr:to>
    <xdr:sp macro="" textlink="">
      <xdr:nvSpPr>
        <xdr:cNvPr id="7189" name="Rectangle 21">
          <a:extLst>
            <a:ext uri="{FF2B5EF4-FFF2-40B4-BE49-F238E27FC236}">
              <a16:creationId xmlns:a16="http://schemas.microsoft.com/office/drawing/2014/main" id="{00000000-0008-0000-0200-0000151C0000}"/>
            </a:ext>
          </a:extLst>
        </xdr:cNvPr>
        <xdr:cNvSpPr>
          <a:spLocks noChangeArrowheads="1"/>
        </xdr:cNvSpPr>
      </xdr:nvSpPr>
      <xdr:spPr bwMode="auto">
        <a:xfrm>
          <a:off x="5191125" y="4800600"/>
          <a:ext cx="552450" cy="1524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29</xdr:row>
      <xdr:rowOff>19050</xdr:rowOff>
    </xdr:from>
    <xdr:to>
      <xdr:col>14</xdr:col>
      <xdr:colOff>0</xdr:colOff>
      <xdr:row>30</xdr:row>
      <xdr:rowOff>9525</xdr:rowOff>
    </xdr:to>
    <xdr:sp macro="" textlink="">
      <xdr:nvSpPr>
        <xdr:cNvPr id="7190" name="Rectangle 22">
          <a:extLst>
            <a:ext uri="{FF2B5EF4-FFF2-40B4-BE49-F238E27FC236}">
              <a16:creationId xmlns:a16="http://schemas.microsoft.com/office/drawing/2014/main" id="{00000000-0008-0000-0200-0000161C0000}"/>
            </a:ext>
          </a:extLst>
        </xdr:cNvPr>
        <xdr:cNvSpPr>
          <a:spLocks noChangeArrowheads="1"/>
        </xdr:cNvSpPr>
      </xdr:nvSpPr>
      <xdr:spPr bwMode="auto">
        <a:xfrm>
          <a:off x="7477125" y="4800600"/>
          <a:ext cx="409575" cy="1524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266700</xdr:colOff>
      <xdr:row>29</xdr:row>
      <xdr:rowOff>19050</xdr:rowOff>
    </xdr:from>
    <xdr:to>
      <xdr:col>17</xdr:col>
      <xdr:colOff>9525</xdr:colOff>
      <xdr:row>30</xdr:row>
      <xdr:rowOff>9525</xdr:rowOff>
    </xdr:to>
    <xdr:sp macro="" textlink="">
      <xdr:nvSpPr>
        <xdr:cNvPr id="7191" name="Rectangle 23">
          <a:extLst>
            <a:ext uri="{FF2B5EF4-FFF2-40B4-BE49-F238E27FC236}">
              <a16:creationId xmlns:a16="http://schemas.microsoft.com/office/drawing/2014/main" id="{00000000-0008-0000-0200-0000171C0000}"/>
            </a:ext>
          </a:extLst>
        </xdr:cNvPr>
        <xdr:cNvSpPr>
          <a:spLocks noChangeArrowheads="1"/>
        </xdr:cNvSpPr>
      </xdr:nvSpPr>
      <xdr:spPr bwMode="auto">
        <a:xfrm>
          <a:off x="9486900" y="4800600"/>
          <a:ext cx="409575" cy="1524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26</xdr:row>
      <xdr:rowOff>85725</xdr:rowOff>
    </xdr:from>
    <xdr:to>
      <xdr:col>8</xdr:col>
      <xdr:colOff>209550</xdr:colOff>
      <xdr:row>30</xdr:row>
      <xdr:rowOff>9525</xdr:rowOff>
    </xdr:to>
    <xdr:cxnSp macro="">
      <xdr:nvCxnSpPr>
        <xdr:cNvPr id="7192" name="AutoShape 24">
          <a:extLst>
            <a:ext uri="{FF2B5EF4-FFF2-40B4-BE49-F238E27FC236}">
              <a16:creationId xmlns:a16="http://schemas.microsoft.com/office/drawing/2014/main" id="{00000000-0008-0000-0200-0000181C0000}"/>
            </a:ext>
          </a:extLst>
        </xdr:cNvPr>
        <xdr:cNvCxnSpPr>
          <a:cxnSpLocks noChangeShapeType="1"/>
          <a:stCxn id="7181" idx="6"/>
          <a:endCxn id="7189" idx="2"/>
        </xdr:cNvCxnSpPr>
      </xdr:nvCxnSpPr>
      <xdr:spPr bwMode="auto">
        <a:xfrm>
          <a:off x="2409825" y="4381500"/>
          <a:ext cx="2990850" cy="571500"/>
        </a:xfrm>
        <a:prstGeom prst="bentConnector4">
          <a:avLst>
            <a:gd name="adj1" fmla="val 50000"/>
            <a:gd name="adj2" fmla="val 140000"/>
          </a:avLst>
        </a:prstGeom>
        <a:noFill/>
        <a:ln w="9525">
          <a:solidFill>
            <a:srgbClr val="C0C0C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3</xdr:col>
      <xdr:colOff>38100</xdr:colOff>
      <xdr:row>27</xdr:row>
      <xdr:rowOff>95250</xdr:rowOff>
    </xdr:from>
    <xdr:to>
      <xdr:col>13</xdr:col>
      <xdr:colOff>219075</xdr:colOff>
      <xdr:row>30</xdr:row>
      <xdr:rowOff>9525</xdr:rowOff>
    </xdr:to>
    <xdr:cxnSp macro="">
      <xdr:nvCxnSpPr>
        <xdr:cNvPr id="7193" name="AutoShape 25">
          <a:extLst>
            <a:ext uri="{FF2B5EF4-FFF2-40B4-BE49-F238E27FC236}">
              <a16:creationId xmlns:a16="http://schemas.microsoft.com/office/drawing/2014/main" id="{00000000-0008-0000-0200-0000191C0000}"/>
            </a:ext>
          </a:extLst>
        </xdr:cNvPr>
        <xdr:cNvCxnSpPr>
          <a:cxnSpLocks noChangeShapeType="1"/>
          <a:stCxn id="7182" idx="6"/>
          <a:endCxn id="7190" idx="2"/>
        </xdr:cNvCxnSpPr>
      </xdr:nvCxnSpPr>
      <xdr:spPr bwMode="auto">
        <a:xfrm>
          <a:off x="2409825" y="4552950"/>
          <a:ext cx="5276850" cy="400050"/>
        </a:xfrm>
        <a:prstGeom prst="bentConnector4">
          <a:avLst>
            <a:gd name="adj1" fmla="val 26546"/>
            <a:gd name="adj2" fmla="val 180954"/>
          </a:avLst>
        </a:prstGeom>
        <a:noFill/>
        <a:ln w="9525">
          <a:solidFill>
            <a:srgbClr val="C0C0C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3</xdr:col>
      <xdr:colOff>38100</xdr:colOff>
      <xdr:row>28</xdr:row>
      <xdr:rowOff>95250</xdr:rowOff>
    </xdr:from>
    <xdr:to>
      <xdr:col>16</xdr:col>
      <xdr:colOff>476250</xdr:colOff>
      <xdr:row>30</xdr:row>
      <xdr:rowOff>9525</xdr:rowOff>
    </xdr:to>
    <xdr:cxnSp macro="">
      <xdr:nvCxnSpPr>
        <xdr:cNvPr id="7194" name="AutoShape 26">
          <a:extLst>
            <a:ext uri="{FF2B5EF4-FFF2-40B4-BE49-F238E27FC236}">
              <a16:creationId xmlns:a16="http://schemas.microsoft.com/office/drawing/2014/main" id="{00000000-0008-0000-0200-00001A1C0000}"/>
            </a:ext>
          </a:extLst>
        </xdr:cNvPr>
        <xdr:cNvCxnSpPr>
          <a:cxnSpLocks noChangeShapeType="1"/>
          <a:stCxn id="7183" idx="6"/>
          <a:endCxn id="7191" idx="2"/>
        </xdr:cNvCxnSpPr>
      </xdr:nvCxnSpPr>
      <xdr:spPr bwMode="auto">
        <a:xfrm>
          <a:off x="2409825" y="4714875"/>
          <a:ext cx="7286625" cy="238125"/>
        </a:xfrm>
        <a:prstGeom prst="bentConnector4">
          <a:avLst>
            <a:gd name="adj1" fmla="val 17347"/>
            <a:gd name="adj2" fmla="val 284000"/>
          </a:avLst>
        </a:prstGeom>
        <a:noFill/>
        <a:ln w="9525">
          <a:solidFill>
            <a:srgbClr val="C0C0C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11</xdr:col>
      <xdr:colOff>95250</xdr:colOff>
      <xdr:row>18</xdr:row>
      <xdr:rowOff>104775</xdr:rowOff>
    </xdr:from>
    <xdr:to>
      <xdr:col>11</xdr:col>
      <xdr:colOff>228600</xdr:colOff>
      <xdr:row>19</xdr:row>
      <xdr:rowOff>9525</xdr:rowOff>
    </xdr:to>
    <xdr:sp macro="" textlink="">
      <xdr:nvSpPr>
        <xdr:cNvPr id="7197" name="Rectangle 29">
          <a:extLst>
            <a:ext uri="{FF2B5EF4-FFF2-40B4-BE49-F238E27FC236}">
              <a16:creationId xmlns:a16="http://schemas.microsoft.com/office/drawing/2014/main" id="{00000000-0008-0000-0200-00001D1C0000}"/>
            </a:ext>
          </a:extLst>
        </xdr:cNvPr>
        <xdr:cNvSpPr>
          <a:spLocks noChangeArrowheads="1"/>
        </xdr:cNvSpPr>
      </xdr:nvSpPr>
      <xdr:spPr bwMode="auto">
        <a:xfrm>
          <a:off x="6677025" y="3105150"/>
          <a:ext cx="133350" cy="66675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19</xdr:row>
      <xdr:rowOff>66675</xdr:rowOff>
    </xdr:from>
    <xdr:to>
      <xdr:col>11</xdr:col>
      <xdr:colOff>228600</xdr:colOff>
      <xdr:row>19</xdr:row>
      <xdr:rowOff>133350</xdr:rowOff>
    </xdr:to>
    <xdr:sp macro="" textlink="">
      <xdr:nvSpPr>
        <xdr:cNvPr id="7198" name="Rectangle 30">
          <a:extLst>
            <a:ext uri="{FF2B5EF4-FFF2-40B4-BE49-F238E27FC236}">
              <a16:creationId xmlns:a16="http://schemas.microsoft.com/office/drawing/2014/main" id="{00000000-0008-0000-0200-00001E1C0000}"/>
            </a:ext>
          </a:extLst>
        </xdr:cNvPr>
        <xdr:cNvSpPr>
          <a:spLocks noChangeArrowheads="1"/>
        </xdr:cNvSpPr>
      </xdr:nvSpPr>
      <xdr:spPr bwMode="auto">
        <a:xfrm>
          <a:off x="6677025" y="3228975"/>
          <a:ext cx="133350" cy="6667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238125</xdr:colOff>
      <xdr:row>18</xdr:row>
      <xdr:rowOff>38100</xdr:rowOff>
    </xdr:from>
    <xdr:ext cx="516857" cy="208046"/>
    <xdr:sp macro="" textlink="">
      <xdr:nvSpPr>
        <xdr:cNvPr id="7199" name="Text Box 31">
          <a:extLst>
            <a:ext uri="{FF2B5EF4-FFF2-40B4-BE49-F238E27FC236}">
              <a16:creationId xmlns:a16="http://schemas.microsoft.com/office/drawing/2014/main" id="{00000000-0008-0000-0200-00001F1C0000}"/>
            </a:ext>
          </a:extLst>
        </xdr:cNvPr>
        <xdr:cNvSpPr txBox="1">
          <a:spLocks noChangeArrowheads="1"/>
        </xdr:cNvSpPr>
      </xdr:nvSpPr>
      <xdr:spPr bwMode="auto">
        <a:xfrm>
          <a:off x="6819900" y="3038475"/>
          <a:ext cx="514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it-IT" sz="800" b="0" i="0" strike="noStrike">
              <a:solidFill>
                <a:srgbClr val="000000"/>
              </a:solidFill>
              <a:latin typeface="Trebuchet MS"/>
            </a:rPr>
            <a:t>Risparmio</a:t>
          </a:r>
        </a:p>
      </xdr:txBody>
    </xdr:sp>
    <xdr:clientData/>
  </xdr:oneCellAnchor>
  <xdr:oneCellAnchor>
    <xdr:from>
      <xdr:col>11</xdr:col>
      <xdr:colOff>238125</xdr:colOff>
      <xdr:row>19</xdr:row>
      <xdr:rowOff>19050</xdr:rowOff>
    </xdr:from>
    <xdr:ext cx="654218" cy="208046"/>
    <xdr:sp macro="" textlink="">
      <xdr:nvSpPr>
        <xdr:cNvPr id="7200" name="Text Box 32">
          <a:extLst>
            <a:ext uri="{FF2B5EF4-FFF2-40B4-BE49-F238E27FC236}">
              <a16:creationId xmlns:a16="http://schemas.microsoft.com/office/drawing/2014/main" id="{00000000-0008-0000-0200-0000201C0000}"/>
            </a:ext>
          </a:extLst>
        </xdr:cNvPr>
        <xdr:cNvSpPr txBox="1">
          <a:spLocks noChangeArrowheads="1"/>
        </xdr:cNvSpPr>
      </xdr:nvSpPr>
      <xdr:spPr bwMode="auto">
        <a:xfrm>
          <a:off x="6819900" y="3181350"/>
          <a:ext cx="647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it-IT" sz="800" b="0" i="0" strike="noStrike">
              <a:solidFill>
                <a:srgbClr val="000000"/>
              </a:solidFill>
              <a:latin typeface="Trebuchet MS"/>
            </a:rPr>
            <a:t>Overspending</a:t>
          </a:r>
        </a:p>
      </xdr:txBody>
    </xdr:sp>
    <xdr:clientData/>
  </xdr:oneCellAnchor>
  <xdr:twoCellAnchor>
    <xdr:from>
      <xdr:col>6</xdr:col>
      <xdr:colOff>6851</xdr:colOff>
      <xdr:row>3</xdr:row>
      <xdr:rowOff>83386</xdr:rowOff>
    </xdr:from>
    <xdr:to>
      <xdr:col>13</xdr:col>
      <xdr:colOff>83385</xdr:colOff>
      <xdr:row>18</xdr:row>
      <xdr:rowOff>40105</xdr:rowOff>
    </xdr:to>
    <xdr:graphicFrame macro="">
      <xdr:nvGraphicFramePr>
        <xdr:cNvPr id="17" name="Grafic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0.4204</cdr:x>
      <cdr:y>0.10132</cdr:y>
    </cdr:from>
    <cdr:to>
      <cdr:x>0.5267</cdr:x>
      <cdr:y>0.20839</cdr:y>
    </cdr:to>
    <cdr:sp macro="" textlink="Report!$I$17">
      <cdr:nvSpPr>
        <cdr:cNvPr id="921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062852" y="254475"/>
          <a:ext cx="521601" cy="268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E855630-C7B6-4191-88B0-DA5BF0DA40FA}" type="TxLink">
            <a:rPr lang="it-IT" sz="1000" b="0" i="0" strike="noStrike">
              <a:solidFill>
                <a:srgbClr val="969696"/>
              </a:solidFill>
              <a:latin typeface="Georgia"/>
            </a:rPr>
            <a:pPr algn="ctr" rtl="0">
              <a:defRPr sz="1000"/>
            </a:pPr>
            <a:t>0%</a:t>
          </a:fld>
          <a:endParaRPr lang="it-IT" sz="1000" b="0" i="0" strike="noStrike">
            <a:solidFill>
              <a:srgbClr val="969696"/>
            </a:solidFill>
            <a:latin typeface="Georgia"/>
          </a:endParaRPr>
        </a:p>
      </cdr:txBody>
    </cdr:sp>
  </cdr:relSizeAnchor>
  <cdr:relSizeAnchor xmlns:cdr="http://schemas.openxmlformats.org/drawingml/2006/chartDrawing">
    <cdr:from>
      <cdr:x>0.21467</cdr:x>
      <cdr:y>0.41868</cdr:y>
    </cdr:from>
    <cdr:to>
      <cdr:x>0.33027</cdr:x>
      <cdr:y>0.56159</cdr:y>
    </cdr:to>
    <cdr:sp macro="" textlink="Report!$J$17">
      <cdr:nvSpPr>
        <cdr:cNvPr id="9218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09182" y="1063955"/>
          <a:ext cx="541744" cy="362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23243C4D-CBAD-4656-B2E0-C82D8E59AB7A}" type="TxLink">
            <a:rPr lang="it-IT" sz="1000" b="0" i="0" strike="noStrike">
              <a:solidFill>
                <a:srgbClr val="000000"/>
              </a:solidFill>
              <a:latin typeface="Georgia"/>
            </a:rPr>
            <a:pPr algn="ctr" rtl="0">
              <a:defRPr sz="1000"/>
            </a:pPr>
            <a:t>-15%</a:t>
          </a:fld>
          <a:endParaRPr lang="it-IT" sz="1000" b="0" i="0" strike="noStrike">
            <a:solidFill>
              <a:srgbClr val="000000"/>
            </a:solidFill>
            <a:latin typeface="Georgia"/>
          </a:endParaRPr>
        </a:p>
      </cdr:txBody>
    </cdr:sp>
  </cdr:relSizeAnchor>
  <cdr:relSizeAnchor xmlns:cdr="http://schemas.openxmlformats.org/drawingml/2006/chartDrawing">
    <cdr:from>
      <cdr:x>0.63397</cdr:x>
      <cdr:y>0.41868</cdr:y>
    </cdr:from>
    <cdr:to>
      <cdr:x>0.75374</cdr:x>
      <cdr:y>0.56159</cdr:y>
    </cdr:to>
    <cdr:sp macro="" textlink="Report!$K$17">
      <cdr:nvSpPr>
        <cdr:cNvPr id="9219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74151" y="1063955"/>
          <a:ext cx="561256" cy="362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D80404-DA93-4A54-9EC2-9FC098F54C24}" type="TxLink">
            <a:rPr lang="it-IT" sz="1000" b="0" i="0" strike="noStrike">
              <a:solidFill>
                <a:srgbClr val="000000"/>
              </a:solidFill>
              <a:latin typeface="Georgia"/>
            </a:rPr>
            <a:pPr algn="ctr" rtl="0">
              <a:defRPr sz="1000"/>
            </a:pPr>
            <a:t>+15%</a:t>
          </a:fld>
          <a:endParaRPr lang="it-IT" sz="1000" b="0" i="0" strike="noStrike">
            <a:solidFill>
              <a:srgbClr val="000000"/>
            </a:solidFill>
            <a:latin typeface="Georgi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240632</xdr:colOff>
      <xdr:row>5</xdr:row>
      <xdr:rowOff>108618</xdr:rowOff>
    </xdr:from>
    <xdr:to>
      <xdr:col>16</xdr:col>
      <xdr:colOff>284414</xdr:colOff>
      <xdr:row>22</xdr:row>
      <xdr:rowOff>24397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9" name="Grafico 18">
              <a:extLst>
                <a:ext uri="{FF2B5EF4-FFF2-40B4-BE49-F238E27FC236}">
                  <a16:creationId xmlns:a16="http://schemas.microsoft.com/office/drawing/2014/main" id="{50433C03-E755-43C6-9C65-4D61267088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25290" y="900697"/>
              <a:ext cx="456565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U%20DISTRIB\Budget%20e%20Reporting\FCST04%201+11\Simulation%20all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"/>
      <sheetName val="AmB"/>
      <sheetName val="Vir"/>
      <sheetName val="Hep"/>
      <sheetName val="Emt"/>
      <sheetName val="Dau"/>
      <sheetName val="ALL"/>
      <sheetName val="Corrado"/>
      <sheetName val="Units"/>
      <sheetName val="PP Final"/>
      <sheetName val="Results"/>
      <sheetName val="G1"/>
      <sheetName val="G2"/>
      <sheetName val="G3"/>
      <sheetName val="G4"/>
      <sheetName val="G5"/>
      <sheetName val="G6"/>
      <sheetName val="G7"/>
      <sheetName val="G8"/>
      <sheetName val="G9"/>
      <sheetName val="Scen"/>
      <sheetName val="Results II"/>
      <sheetName val="DATA"/>
      <sheetName val="Prices"/>
      <sheetName val="Contracts"/>
      <sheetName val="Models"/>
      <sheetName val="PILLAR"/>
      <sheetName val="PRICE"/>
      <sheetName val="Q"/>
      <sheetName val="DB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 t="str">
            <v>Country</v>
          </cell>
          <cell r="B1" t="str">
            <v>Cost Center</v>
          </cell>
          <cell r="C1" t="str">
            <v>Area</v>
          </cell>
          <cell r="D1" t="str">
            <v>Main Area</v>
          </cell>
        </row>
        <row r="2">
          <cell r="A2" t="str">
            <v>Baltics</v>
          </cell>
          <cell r="B2" t="str">
            <v>IR414</v>
          </cell>
          <cell r="C2" t="str">
            <v>Baltics</v>
          </cell>
          <cell r="D2" t="str">
            <v>East</v>
          </cell>
        </row>
        <row r="3">
          <cell r="A3" t="str">
            <v>Czech Republic</v>
          </cell>
          <cell r="B3" t="str">
            <v>IR419</v>
          </cell>
          <cell r="C3" t="str">
            <v>Other E-Europe</v>
          </cell>
          <cell r="D3" t="str">
            <v>East</v>
          </cell>
        </row>
        <row r="4">
          <cell r="A4" t="str">
            <v>Hungary</v>
          </cell>
          <cell r="B4" t="str">
            <v>IR469</v>
          </cell>
          <cell r="C4" t="str">
            <v>Other E-Europe</v>
          </cell>
          <cell r="D4" t="str">
            <v>East</v>
          </cell>
        </row>
        <row r="5">
          <cell r="A5" t="str">
            <v>Poland</v>
          </cell>
          <cell r="B5" t="str">
            <v>IR418</v>
          </cell>
          <cell r="C5" t="str">
            <v>Other E-Europe</v>
          </cell>
          <cell r="D5" t="str">
            <v>East</v>
          </cell>
        </row>
        <row r="6">
          <cell r="A6" t="str">
            <v>Russia</v>
          </cell>
          <cell r="B6" t="str">
            <v>IR424</v>
          </cell>
          <cell r="C6" t="str">
            <v>Other E-Europe</v>
          </cell>
          <cell r="D6" t="str">
            <v>East</v>
          </cell>
        </row>
        <row r="7">
          <cell r="A7" t="str">
            <v>Slovak Republic</v>
          </cell>
          <cell r="B7" t="str">
            <v>IR477</v>
          </cell>
          <cell r="C7" t="str">
            <v>Other E-Europe</v>
          </cell>
          <cell r="D7" t="str">
            <v>East</v>
          </cell>
        </row>
        <row r="8">
          <cell r="A8" t="str">
            <v>Slovenia</v>
          </cell>
          <cell r="B8" t="str">
            <v>IR466</v>
          </cell>
          <cell r="C8" t="str">
            <v>Other E-Europe</v>
          </cell>
          <cell r="D8" t="str">
            <v>East</v>
          </cell>
        </row>
        <row r="9">
          <cell r="A9" t="str">
            <v>Austria</v>
          </cell>
          <cell r="B9" t="str">
            <v>IR440</v>
          </cell>
          <cell r="C9" t="str">
            <v>AU &amp; CH</v>
          </cell>
          <cell r="D9" t="str">
            <v>West</v>
          </cell>
        </row>
        <row r="10">
          <cell r="A10" t="str">
            <v>Switzerland</v>
          </cell>
          <cell r="B10" t="str">
            <v>IR425</v>
          </cell>
          <cell r="C10" t="str">
            <v>AU &amp; CH</v>
          </cell>
          <cell r="D10" t="str">
            <v>West</v>
          </cell>
        </row>
        <row r="11">
          <cell r="A11" t="str">
            <v>Belgium</v>
          </cell>
          <cell r="B11" t="str">
            <v>IR416</v>
          </cell>
          <cell r="C11" t="str">
            <v>Benelux</v>
          </cell>
          <cell r="D11" t="str">
            <v>West</v>
          </cell>
        </row>
        <row r="12">
          <cell r="A12" t="str">
            <v>Netherlands</v>
          </cell>
          <cell r="B12" t="str">
            <v>IR415</v>
          </cell>
          <cell r="C12" t="str">
            <v>Benelux</v>
          </cell>
          <cell r="D12" t="str">
            <v>West</v>
          </cell>
        </row>
        <row r="13">
          <cell r="A13" t="str">
            <v>Nordic</v>
          </cell>
          <cell r="B13" t="str">
            <v>IR410</v>
          </cell>
          <cell r="C13" t="str">
            <v>Scandinavia</v>
          </cell>
          <cell r="D13" t="str">
            <v>West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I1824"/>
  <sheetViews>
    <sheetView workbookViewId="0">
      <selection activeCell="I1" sqref="I1"/>
    </sheetView>
  </sheetViews>
  <sheetFormatPr defaultColWidth="9.1796875" defaultRowHeight="12" x14ac:dyDescent="0.35"/>
  <cols>
    <col min="1" max="1" width="10.81640625" style="3" bestFit="1" customWidth="1"/>
    <col min="2" max="2" width="11" style="3" bestFit="1" customWidth="1"/>
    <col min="3" max="3" width="9.1796875" style="4" bestFit="1"/>
    <col min="4" max="5" width="9.1796875" style="3" bestFit="1"/>
    <col min="6" max="6" width="25.81640625" style="3" bestFit="1" customWidth="1"/>
    <col min="7" max="7" width="19" style="3" bestFit="1" customWidth="1"/>
    <col min="8" max="8" width="22.1796875" style="3" bestFit="1" customWidth="1"/>
    <col min="9" max="9" width="40.453125" style="3" bestFit="1" customWidth="1"/>
    <col min="10" max="16384" width="9.1796875" style="3"/>
  </cols>
  <sheetData>
    <row r="1" spans="1:9" ht="13.5" x14ac:dyDescent="0.35">
      <c r="A1" s="92" t="s">
        <v>651</v>
      </c>
      <c r="B1" s="92" t="s">
        <v>650</v>
      </c>
      <c r="C1" s="92" t="s">
        <v>652</v>
      </c>
      <c r="D1" s="92" t="s">
        <v>653</v>
      </c>
      <c r="E1" s="92" t="s">
        <v>661</v>
      </c>
      <c r="F1" s="92" t="s">
        <v>670</v>
      </c>
      <c r="G1" s="92" t="s">
        <v>671</v>
      </c>
      <c r="H1" s="92" t="s">
        <v>662</v>
      </c>
      <c r="I1" s="92" t="s">
        <v>656</v>
      </c>
    </row>
    <row r="2" spans="1:9" ht="13.5" x14ac:dyDescent="0.35">
      <c r="A2" s="2" t="s">
        <v>396</v>
      </c>
      <c r="B2" s="5">
        <v>45292</v>
      </c>
      <c r="C2" s="93">
        <v>10592.19</v>
      </c>
      <c r="D2" s="93">
        <v>10592.19</v>
      </c>
      <c r="E2" s="93">
        <f>+D2-C2</f>
        <v>0</v>
      </c>
      <c r="F2" s="2" t="s">
        <v>508</v>
      </c>
      <c r="G2" s="94" t="s">
        <v>506</v>
      </c>
      <c r="H2" s="94" t="s">
        <v>592</v>
      </c>
      <c r="I2" s="2" t="str">
        <f>IF(MONTH(B2)&lt;=Elaborazione!$C$1,G2&amp;H2,"")</f>
        <v>PersonaleBusiness development</v>
      </c>
    </row>
    <row r="3" spans="1:9" ht="13.5" x14ac:dyDescent="0.35">
      <c r="A3" s="2" t="s">
        <v>397</v>
      </c>
      <c r="B3" s="5">
        <v>45292</v>
      </c>
      <c r="C3" s="93">
        <v>969.59</v>
      </c>
      <c r="D3" s="93">
        <v>969.59</v>
      </c>
      <c r="E3" s="93">
        <f t="shared" ref="E3:E66" si="0">+D3-C3</f>
        <v>0</v>
      </c>
      <c r="F3" s="2" t="s">
        <v>509</v>
      </c>
      <c r="G3" s="94" t="s">
        <v>506</v>
      </c>
      <c r="H3" s="94" t="s">
        <v>592</v>
      </c>
      <c r="I3" s="2" t="str">
        <f>IF(MONTH(B3)&lt;=Elaborazione!$C$1,G3&amp;H3,"")</f>
        <v>PersonaleBusiness development</v>
      </c>
    </row>
    <row r="4" spans="1:9" ht="13.5" x14ac:dyDescent="0.35">
      <c r="A4" s="2" t="s">
        <v>398</v>
      </c>
      <c r="B4" s="5">
        <v>45292</v>
      </c>
      <c r="C4" s="93">
        <v>4664.3100000000004</v>
      </c>
      <c r="D4" s="93">
        <v>4663.68</v>
      </c>
      <c r="E4" s="93">
        <f t="shared" si="0"/>
        <v>-0.63000000000010914</v>
      </c>
      <c r="F4" s="2" t="s">
        <v>510</v>
      </c>
      <c r="G4" s="94" t="s">
        <v>506</v>
      </c>
      <c r="H4" s="94" t="s">
        <v>592</v>
      </c>
      <c r="I4" s="2" t="str">
        <f>IF(MONTH(B4)&lt;=Elaborazione!$C$1,G4&amp;H4,"")</f>
        <v>PersonaleBusiness development</v>
      </c>
    </row>
    <row r="5" spans="1:9" ht="13.5" x14ac:dyDescent="0.35">
      <c r="A5" s="2" t="s">
        <v>449</v>
      </c>
      <c r="B5" s="5">
        <v>45292</v>
      </c>
      <c r="C5" s="93">
        <v>680.35</v>
      </c>
      <c r="D5" s="93">
        <v>680.35</v>
      </c>
      <c r="E5" s="93">
        <f t="shared" si="0"/>
        <v>0</v>
      </c>
      <c r="F5" s="2" t="s">
        <v>514</v>
      </c>
      <c r="G5" s="94" t="s">
        <v>506</v>
      </c>
      <c r="H5" s="94" t="s">
        <v>592</v>
      </c>
      <c r="I5" s="2" t="str">
        <f>IF(MONTH(B5)&lt;=Elaborazione!$C$1,G5&amp;H5,"")</f>
        <v>PersonaleBusiness development</v>
      </c>
    </row>
    <row r="6" spans="1:9" ht="13.5" x14ac:dyDescent="0.35">
      <c r="A6" s="2" t="s">
        <v>399</v>
      </c>
      <c r="B6" s="5">
        <v>45292</v>
      </c>
      <c r="C6" s="93">
        <v>11.6</v>
      </c>
      <c r="D6" s="93">
        <v>11.6</v>
      </c>
      <c r="E6" s="93">
        <f t="shared" si="0"/>
        <v>0</v>
      </c>
      <c r="F6" s="2" t="s">
        <v>511</v>
      </c>
      <c r="G6" s="94" t="s">
        <v>506</v>
      </c>
      <c r="H6" s="94" t="s">
        <v>592</v>
      </c>
      <c r="I6" s="2" t="str">
        <f>IF(MONTH(B6)&lt;=Elaborazione!$C$1,G6&amp;H6,"")</f>
        <v>PersonaleBusiness development</v>
      </c>
    </row>
    <row r="7" spans="1:9" ht="13.5" x14ac:dyDescent="0.35">
      <c r="A7" s="2" t="s">
        <v>450</v>
      </c>
      <c r="B7" s="5">
        <v>45292</v>
      </c>
      <c r="C7" s="93">
        <v>622.51</v>
      </c>
      <c r="D7" s="93">
        <v>622.51</v>
      </c>
      <c r="E7" s="93">
        <f t="shared" si="0"/>
        <v>0</v>
      </c>
      <c r="F7" s="2" t="s">
        <v>515</v>
      </c>
      <c r="G7" s="94" t="s">
        <v>506</v>
      </c>
      <c r="H7" s="94" t="s">
        <v>592</v>
      </c>
      <c r="I7" s="2" t="str">
        <f>IF(MONTH(B7)&lt;=Elaborazione!$C$1,G7&amp;H7,"")</f>
        <v>PersonaleBusiness development</v>
      </c>
    </row>
    <row r="8" spans="1:9" ht="13.5" x14ac:dyDescent="0.35">
      <c r="A8" s="2" t="s">
        <v>400</v>
      </c>
      <c r="B8" s="5">
        <v>45292</v>
      </c>
      <c r="C8" s="93">
        <v>1435.32</v>
      </c>
      <c r="D8" s="93">
        <v>1435.32</v>
      </c>
      <c r="E8" s="93">
        <f t="shared" si="0"/>
        <v>0</v>
      </c>
      <c r="F8" s="2" t="s">
        <v>523</v>
      </c>
      <c r="G8" s="94" t="s">
        <v>506</v>
      </c>
      <c r="H8" s="94" t="s">
        <v>592</v>
      </c>
      <c r="I8" s="2" t="str">
        <f>IF(MONTH(B8)&lt;=Elaborazione!$C$1,G8&amp;H8,"")</f>
        <v>PersonaleBusiness development</v>
      </c>
    </row>
    <row r="9" spans="1:9" ht="13.5" x14ac:dyDescent="0.35">
      <c r="A9" s="2" t="s">
        <v>406</v>
      </c>
      <c r="B9" s="5">
        <v>45292</v>
      </c>
      <c r="C9" s="93">
        <v>13921.64</v>
      </c>
      <c r="D9" s="93">
        <v>13920.7</v>
      </c>
      <c r="E9" s="93">
        <f t="shared" si="0"/>
        <v>-0.93999999999869033</v>
      </c>
      <c r="F9" s="2" t="s">
        <v>546</v>
      </c>
      <c r="G9" s="94" t="s">
        <v>540</v>
      </c>
      <c r="H9" s="94" t="s">
        <v>592</v>
      </c>
      <c r="I9" s="2" t="str">
        <f>IF(MONTH(B9)&lt;=Elaborazione!$C$1,G9&amp;H9,"")</f>
        <v>Consulenze &amp; serviziBusiness development</v>
      </c>
    </row>
    <row r="10" spans="1:9" ht="13.5" x14ac:dyDescent="0.35">
      <c r="A10" s="2" t="s">
        <v>401</v>
      </c>
      <c r="B10" s="5">
        <v>45292</v>
      </c>
      <c r="C10" s="93">
        <v>16688</v>
      </c>
      <c r="D10" s="93">
        <v>16688</v>
      </c>
      <c r="E10" s="93">
        <f t="shared" si="0"/>
        <v>0</v>
      </c>
      <c r="F10" s="2" t="s">
        <v>545</v>
      </c>
      <c r="G10" s="94" t="s">
        <v>540</v>
      </c>
      <c r="H10" s="94" t="s">
        <v>592</v>
      </c>
      <c r="I10" s="2" t="str">
        <f>IF(MONTH(B10)&lt;=Elaborazione!$C$1,G10&amp;H10,"")</f>
        <v>Consulenze &amp; serviziBusiness development</v>
      </c>
    </row>
    <row r="11" spans="1:9" ht="13.5" x14ac:dyDescent="0.35">
      <c r="A11" s="2" t="s">
        <v>451</v>
      </c>
      <c r="B11" s="5">
        <v>45292</v>
      </c>
      <c r="C11" s="93">
        <v>174.84</v>
      </c>
      <c r="D11" s="93">
        <v>174.84</v>
      </c>
      <c r="E11" s="93">
        <f t="shared" si="0"/>
        <v>0</v>
      </c>
      <c r="F11" s="2" t="s">
        <v>564</v>
      </c>
      <c r="G11" s="94" t="s">
        <v>524</v>
      </c>
      <c r="H11" s="94" t="s">
        <v>592</v>
      </c>
      <c r="I11" s="2" t="str">
        <f>IF(MONTH(B11)&lt;=Elaborazione!$C$1,G11&amp;H11,"")</f>
        <v>Spese generaliBusiness development</v>
      </c>
    </row>
    <row r="12" spans="1:9" ht="13.5" x14ac:dyDescent="0.35">
      <c r="A12" s="2" t="s">
        <v>402</v>
      </c>
      <c r="B12" s="5">
        <v>45292</v>
      </c>
      <c r="C12" s="93">
        <v>-579.54</v>
      </c>
      <c r="D12" s="93">
        <v>-579.54</v>
      </c>
      <c r="E12" s="93">
        <f t="shared" si="0"/>
        <v>0</v>
      </c>
      <c r="F12" s="2" t="s">
        <v>507</v>
      </c>
      <c r="G12" s="2" t="s">
        <v>507</v>
      </c>
      <c r="H12" s="94" t="s">
        <v>592</v>
      </c>
      <c r="I12" s="2" t="str">
        <f>IF(MONTH(B12)&lt;=Elaborazione!$C$1,G12&amp;H12,"")</f>
        <v>Consulenze tecnicheBusiness development</v>
      </c>
    </row>
    <row r="13" spans="1:9" ht="13.5" x14ac:dyDescent="0.35">
      <c r="A13" s="2" t="s">
        <v>407</v>
      </c>
      <c r="B13" s="5">
        <v>45292</v>
      </c>
      <c r="C13" s="93">
        <v>1101.8399999999999</v>
      </c>
      <c r="D13" s="93">
        <v>1101.8399999999999</v>
      </c>
      <c r="E13" s="93">
        <f t="shared" si="0"/>
        <v>0</v>
      </c>
      <c r="F13" s="2" t="s">
        <v>579</v>
      </c>
      <c r="G13" s="2" t="s">
        <v>507</v>
      </c>
      <c r="H13" s="94" t="s">
        <v>592</v>
      </c>
      <c r="I13" s="2" t="str">
        <f>IF(MONTH(B13)&lt;=Elaborazione!$C$1,G13&amp;H13,"")</f>
        <v>Consulenze tecnicheBusiness development</v>
      </c>
    </row>
    <row r="14" spans="1:9" ht="13.5" x14ac:dyDescent="0.35">
      <c r="A14" s="2" t="s">
        <v>403</v>
      </c>
      <c r="B14" s="5">
        <v>45292</v>
      </c>
      <c r="C14" s="93">
        <v>774.19</v>
      </c>
      <c r="D14" s="93">
        <v>774.19</v>
      </c>
      <c r="E14" s="93">
        <f t="shared" si="0"/>
        <v>0</v>
      </c>
      <c r="F14" s="2" t="s">
        <v>512</v>
      </c>
      <c r="G14" s="94" t="s">
        <v>506</v>
      </c>
      <c r="H14" s="94" t="s">
        <v>592</v>
      </c>
      <c r="I14" s="2" t="str">
        <f>IF(MONTH(B14)&lt;=Elaborazione!$C$1,G14&amp;H14,"")</f>
        <v>PersonaleBusiness development</v>
      </c>
    </row>
    <row r="15" spans="1:9" ht="13.5" x14ac:dyDescent="0.35">
      <c r="A15" s="2" t="s">
        <v>452</v>
      </c>
      <c r="B15" s="5">
        <v>45292</v>
      </c>
      <c r="C15" s="93">
        <v>207.5</v>
      </c>
      <c r="D15" s="93">
        <v>207.5</v>
      </c>
      <c r="E15" s="93">
        <f t="shared" si="0"/>
        <v>0</v>
      </c>
      <c r="F15" s="2" t="s">
        <v>520</v>
      </c>
      <c r="G15" s="94" t="s">
        <v>506</v>
      </c>
      <c r="H15" s="94" t="s">
        <v>592</v>
      </c>
      <c r="I15" s="2" t="str">
        <f>IF(MONTH(B15)&lt;=Elaborazione!$C$1,G15&amp;H15,"")</f>
        <v>PersonaleBusiness development</v>
      </c>
    </row>
    <row r="16" spans="1:9" ht="13.5" x14ac:dyDescent="0.35">
      <c r="A16" s="2" t="s">
        <v>404</v>
      </c>
      <c r="B16" s="5">
        <v>45292</v>
      </c>
      <c r="C16" s="93">
        <v>100.61</v>
      </c>
      <c r="D16" s="93">
        <v>100.61</v>
      </c>
      <c r="E16" s="93">
        <f t="shared" si="0"/>
        <v>0</v>
      </c>
      <c r="F16" s="2" t="s">
        <v>513</v>
      </c>
      <c r="G16" s="94" t="s">
        <v>506</v>
      </c>
      <c r="H16" s="94" t="s">
        <v>592</v>
      </c>
      <c r="I16" s="2" t="str">
        <f>IF(MONTH(B16)&lt;=Elaborazione!$C$1,G16&amp;H16,"")</f>
        <v>PersonaleBusiness development</v>
      </c>
    </row>
    <row r="17" spans="1:9" ht="13.5" x14ac:dyDescent="0.35">
      <c r="A17" s="2" t="s">
        <v>405</v>
      </c>
      <c r="B17" s="5">
        <v>45292</v>
      </c>
      <c r="C17" s="93">
        <v>10096.74</v>
      </c>
      <c r="D17" s="93">
        <v>10096.74</v>
      </c>
      <c r="E17" s="93">
        <f t="shared" si="0"/>
        <v>0</v>
      </c>
      <c r="F17" s="2" t="s">
        <v>574</v>
      </c>
      <c r="G17" s="94" t="s">
        <v>504</v>
      </c>
      <c r="H17" s="94" t="s">
        <v>592</v>
      </c>
      <c r="I17" s="2" t="str">
        <f>IF(MONTH(B17)&lt;=Elaborazione!$C$1,G17&amp;H17,"")</f>
        <v>AllocazioniBusiness development</v>
      </c>
    </row>
    <row r="18" spans="1:9" ht="13.5" x14ac:dyDescent="0.35">
      <c r="A18" s="2" t="s">
        <v>408</v>
      </c>
      <c r="B18" s="5">
        <v>45292</v>
      </c>
      <c r="C18" s="93">
        <v>4099.43</v>
      </c>
      <c r="D18" s="93">
        <v>4099.43</v>
      </c>
      <c r="E18" s="93">
        <f t="shared" si="0"/>
        <v>0</v>
      </c>
      <c r="F18" s="2" t="s">
        <v>508</v>
      </c>
      <c r="G18" s="94" t="s">
        <v>506</v>
      </c>
      <c r="H18" s="94" t="s">
        <v>590</v>
      </c>
      <c r="I18" s="2" t="str">
        <f>IF(MONTH(B18)&lt;=Elaborazione!$C$1,G18&amp;H18,"")</f>
        <v>PersonaleVendite Asia+Africa</v>
      </c>
    </row>
    <row r="19" spans="1:9" ht="13.5" x14ac:dyDescent="0.35">
      <c r="A19" s="2" t="s">
        <v>409</v>
      </c>
      <c r="B19" s="5">
        <v>45292</v>
      </c>
      <c r="C19" s="93">
        <v>298.08</v>
      </c>
      <c r="D19" s="93">
        <v>298.08</v>
      </c>
      <c r="E19" s="93">
        <f t="shared" si="0"/>
        <v>0</v>
      </c>
      <c r="F19" s="2" t="s">
        <v>509</v>
      </c>
      <c r="G19" s="94" t="s">
        <v>506</v>
      </c>
      <c r="H19" s="94" t="s">
        <v>590</v>
      </c>
      <c r="I19" s="2" t="str">
        <f>IF(MONTH(B19)&lt;=Elaborazione!$C$1,G19&amp;H19,"")</f>
        <v>PersonaleVendite Asia+Africa</v>
      </c>
    </row>
    <row r="20" spans="1:9" ht="13.5" x14ac:dyDescent="0.35">
      <c r="A20" s="2" t="s">
        <v>410</v>
      </c>
      <c r="B20" s="5">
        <v>45292</v>
      </c>
      <c r="C20" s="93">
        <v>2664.24</v>
      </c>
      <c r="D20" s="93">
        <v>2663.47</v>
      </c>
      <c r="E20" s="93">
        <f t="shared" si="0"/>
        <v>-0.76999999999998181</v>
      </c>
      <c r="F20" s="2" t="s">
        <v>510</v>
      </c>
      <c r="G20" s="94" t="s">
        <v>506</v>
      </c>
      <c r="H20" s="94" t="s">
        <v>590</v>
      </c>
      <c r="I20" s="2" t="str">
        <f>IF(MONTH(B20)&lt;=Elaborazione!$C$1,G20&amp;H20,"")</f>
        <v>PersonaleVendite Asia+Africa</v>
      </c>
    </row>
    <row r="21" spans="1:9" ht="13.5" x14ac:dyDescent="0.35">
      <c r="A21" s="2" t="s">
        <v>411</v>
      </c>
      <c r="B21" s="5">
        <v>45292</v>
      </c>
      <c r="C21" s="93">
        <v>261.08</v>
      </c>
      <c r="D21" s="93">
        <v>261.08</v>
      </c>
      <c r="E21" s="93">
        <f t="shared" si="0"/>
        <v>0</v>
      </c>
      <c r="F21" s="2" t="s">
        <v>514</v>
      </c>
      <c r="G21" s="94" t="s">
        <v>506</v>
      </c>
      <c r="H21" s="94" t="s">
        <v>590</v>
      </c>
      <c r="I21" s="2" t="str">
        <f>IF(MONTH(B21)&lt;=Elaborazione!$C$1,G21&amp;H21,"")</f>
        <v>PersonaleVendite Asia+Africa</v>
      </c>
    </row>
    <row r="22" spans="1:9" ht="13.5" x14ac:dyDescent="0.35">
      <c r="A22" s="2" t="s">
        <v>412</v>
      </c>
      <c r="B22" s="5">
        <v>45292</v>
      </c>
      <c r="C22" s="93">
        <v>11.6</v>
      </c>
      <c r="D22" s="93">
        <v>11.6</v>
      </c>
      <c r="E22" s="93">
        <f t="shared" si="0"/>
        <v>0</v>
      </c>
      <c r="F22" s="2" t="s">
        <v>511</v>
      </c>
      <c r="G22" s="94" t="s">
        <v>506</v>
      </c>
      <c r="H22" s="94" t="s">
        <v>590</v>
      </c>
      <c r="I22" s="2" t="str">
        <f>IF(MONTH(B22)&lt;=Elaborazione!$C$1,G22&amp;H22,"")</f>
        <v>PersonaleVendite Asia+Africa</v>
      </c>
    </row>
    <row r="23" spans="1:9" ht="13.5" x14ac:dyDescent="0.35">
      <c r="A23" s="2" t="s">
        <v>413</v>
      </c>
      <c r="B23" s="5">
        <v>45292</v>
      </c>
      <c r="C23" s="93">
        <v>100.35</v>
      </c>
      <c r="D23" s="93">
        <v>100.35</v>
      </c>
      <c r="E23" s="93">
        <f t="shared" si="0"/>
        <v>0</v>
      </c>
      <c r="F23" s="2" t="s">
        <v>515</v>
      </c>
      <c r="G23" s="94" t="s">
        <v>506</v>
      </c>
      <c r="H23" s="94" t="s">
        <v>590</v>
      </c>
      <c r="I23" s="2" t="str">
        <f>IF(MONTH(B23)&lt;=Elaborazione!$C$1,G23&amp;H23,"")</f>
        <v>PersonaleVendite Asia+Africa</v>
      </c>
    </row>
    <row r="24" spans="1:9" ht="13.5" x14ac:dyDescent="0.35">
      <c r="A24" s="2" t="s">
        <v>414</v>
      </c>
      <c r="B24" s="5">
        <v>45292</v>
      </c>
      <c r="C24" s="93">
        <v>63.6</v>
      </c>
      <c r="D24" s="93">
        <v>63.6</v>
      </c>
      <c r="E24" s="93">
        <f t="shared" si="0"/>
        <v>0</v>
      </c>
      <c r="F24" s="2" t="s">
        <v>523</v>
      </c>
      <c r="G24" s="94" t="s">
        <v>506</v>
      </c>
      <c r="H24" s="94" t="s">
        <v>590</v>
      </c>
      <c r="I24" s="2" t="str">
        <f>IF(MONTH(B24)&lt;=Elaborazione!$C$1,G24&amp;H24,"")</f>
        <v>PersonaleVendite Asia+Africa</v>
      </c>
    </row>
    <row r="25" spans="1:9" ht="13.5" x14ac:dyDescent="0.35">
      <c r="A25" s="2" t="s">
        <v>415</v>
      </c>
      <c r="B25" s="5">
        <v>45292</v>
      </c>
      <c r="C25" s="93">
        <v>13424</v>
      </c>
      <c r="D25" s="93">
        <v>13424</v>
      </c>
      <c r="E25" s="93">
        <f t="shared" si="0"/>
        <v>0</v>
      </c>
      <c r="F25" s="2" t="s">
        <v>545</v>
      </c>
      <c r="G25" s="94" t="s">
        <v>540</v>
      </c>
      <c r="H25" s="94" t="s">
        <v>590</v>
      </c>
      <c r="I25" s="2" t="str">
        <f>IF(MONTH(B25)&lt;=Elaborazione!$C$1,G25&amp;H25,"")</f>
        <v>Consulenze &amp; serviziVendite Asia+Africa</v>
      </c>
    </row>
    <row r="26" spans="1:9" ht="13.5" x14ac:dyDescent="0.35">
      <c r="A26" s="2" t="s">
        <v>453</v>
      </c>
      <c r="B26" s="5">
        <v>45292</v>
      </c>
      <c r="C26" s="93">
        <v>25.9</v>
      </c>
      <c r="D26" s="93">
        <v>25.9</v>
      </c>
      <c r="E26" s="93">
        <f t="shared" si="0"/>
        <v>0</v>
      </c>
      <c r="F26" s="2" t="s">
        <v>526</v>
      </c>
      <c r="G26" s="94" t="s">
        <v>524</v>
      </c>
      <c r="H26" s="94" t="s">
        <v>590</v>
      </c>
      <c r="I26" s="2" t="str">
        <f>IF(MONTH(B26)&lt;=Elaborazione!$C$1,G26&amp;H26,"")</f>
        <v>Spese generaliVendite Asia+Africa</v>
      </c>
    </row>
    <row r="27" spans="1:9" ht="13.5" x14ac:dyDescent="0.35">
      <c r="A27" s="2" t="s">
        <v>416</v>
      </c>
      <c r="B27" s="5">
        <v>45292</v>
      </c>
      <c r="C27" s="93">
        <v>704.79</v>
      </c>
      <c r="D27" s="93">
        <v>704.79</v>
      </c>
      <c r="E27" s="93">
        <f t="shared" si="0"/>
        <v>0</v>
      </c>
      <c r="F27" s="2" t="s">
        <v>512</v>
      </c>
      <c r="G27" s="94" t="s">
        <v>506</v>
      </c>
      <c r="H27" s="94" t="s">
        <v>590</v>
      </c>
      <c r="I27" s="2" t="str">
        <f>IF(MONTH(B27)&lt;=Elaborazione!$C$1,G27&amp;H27,"")</f>
        <v>PersonaleVendite Asia+Africa</v>
      </c>
    </row>
    <row r="28" spans="1:9" ht="13.5" x14ac:dyDescent="0.35">
      <c r="A28" s="2" t="s">
        <v>454</v>
      </c>
      <c r="B28" s="5">
        <v>45292</v>
      </c>
      <c r="C28" s="93">
        <v>274</v>
      </c>
      <c r="D28" s="93">
        <v>274</v>
      </c>
      <c r="E28" s="93">
        <f t="shared" si="0"/>
        <v>0</v>
      </c>
      <c r="F28" s="2" t="s">
        <v>520</v>
      </c>
      <c r="G28" s="94" t="s">
        <v>506</v>
      </c>
      <c r="H28" s="94" t="s">
        <v>590</v>
      </c>
      <c r="I28" s="2" t="str">
        <f>IF(MONTH(B28)&lt;=Elaborazione!$C$1,G28&amp;H28,"")</f>
        <v>PersonaleVendite Asia+Africa</v>
      </c>
    </row>
    <row r="29" spans="1:9" ht="13.5" x14ac:dyDescent="0.35">
      <c r="A29" s="2" t="s">
        <v>417</v>
      </c>
      <c r="B29" s="5">
        <v>45292</v>
      </c>
      <c r="C29" s="93">
        <v>469.59</v>
      </c>
      <c r="D29" s="93">
        <v>469.59</v>
      </c>
      <c r="E29" s="93">
        <f t="shared" si="0"/>
        <v>0</v>
      </c>
      <c r="F29" s="2" t="s">
        <v>513</v>
      </c>
      <c r="G29" s="94" t="s">
        <v>506</v>
      </c>
      <c r="H29" s="94" t="s">
        <v>590</v>
      </c>
      <c r="I29" s="2" t="str">
        <f>IF(MONTH(B29)&lt;=Elaborazione!$C$1,G29&amp;H29,"")</f>
        <v>PersonaleVendite Asia+Africa</v>
      </c>
    </row>
    <row r="30" spans="1:9" ht="13.5" x14ac:dyDescent="0.35">
      <c r="A30" s="2" t="s">
        <v>418</v>
      </c>
      <c r="B30" s="5">
        <v>45292</v>
      </c>
      <c r="C30" s="93">
        <v>20124.41</v>
      </c>
      <c r="D30" s="93">
        <v>20124.41</v>
      </c>
      <c r="E30" s="93">
        <f t="shared" si="0"/>
        <v>0</v>
      </c>
      <c r="F30" s="2" t="s">
        <v>508</v>
      </c>
      <c r="G30" s="94" t="s">
        <v>506</v>
      </c>
      <c r="H30" s="94" t="s">
        <v>586</v>
      </c>
      <c r="I30" s="2" t="str">
        <f>IF(MONTH(B30)&lt;=Elaborazione!$C$1,G30&amp;H30,"")</f>
        <v>PersonalePianificazione strategica</v>
      </c>
    </row>
    <row r="31" spans="1:9" ht="13.5" x14ac:dyDescent="0.35">
      <c r="A31" s="2" t="s">
        <v>419</v>
      </c>
      <c r="B31" s="5">
        <v>45292</v>
      </c>
      <c r="C31" s="93">
        <v>2637.36</v>
      </c>
      <c r="D31" s="93">
        <v>2637.36</v>
      </c>
      <c r="E31" s="93">
        <f t="shared" si="0"/>
        <v>0</v>
      </c>
      <c r="F31" s="2" t="s">
        <v>509</v>
      </c>
      <c r="G31" s="94" t="s">
        <v>506</v>
      </c>
      <c r="H31" s="94" t="s">
        <v>586</v>
      </c>
      <c r="I31" s="2" t="str">
        <f>IF(MONTH(B31)&lt;=Elaborazione!$C$1,G31&amp;H31,"")</f>
        <v>PersonalePianificazione strategica</v>
      </c>
    </row>
    <row r="32" spans="1:9" ht="13.5" x14ac:dyDescent="0.35">
      <c r="A32" s="2" t="s">
        <v>420</v>
      </c>
      <c r="B32" s="5">
        <v>45292</v>
      </c>
      <c r="C32" s="93">
        <v>10049.969999999999</v>
      </c>
      <c r="D32" s="93">
        <v>10049.969999999999</v>
      </c>
      <c r="E32" s="93">
        <f t="shared" si="0"/>
        <v>0</v>
      </c>
      <c r="F32" s="2" t="s">
        <v>510</v>
      </c>
      <c r="G32" s="94" t="s">
        <v>506</v>
      </c>
      <c r="H32" s="94" t="s">
        <v>586</v>
      </c>
      <c r="I32" s="2" t="str">
        <f>IF(MONTH(B32)&lt;=Elaborazione!$C$1,G32&amp;H32,"")</f>
        <v>PersonalePianificazione strategica</v>
      </c>
    </row>
    <row r="33" spans="1:9" ht="13.5" x14ac:dyDescent="0.35">
      <c r="A33" s="2" t="s">
        <v>455</v>
      </c>
      <c r="B33" s="5">
        <v>45292</v>
      </c>
      <c r="C33" s="93">
        <v>1849.97</v>
      </c>
      <c r="D33" s="93">
        <v>1849.97</v>
      </c>
      <c r="E33" s="93">
        <f t="shared" si="0"/>
        <v>0</v>
      </c>
      <c r="F33" s="2" t="s">
        <v>514</v>
      </c>
      <c r="G33" s="94" t="s">
        <v>506</v>
      </c>
      <c r="H33" s="94" t="s">
        <v>586</v>
      </c>
      <c r="I33" s="2" t="str">
        <f>IF(MONTH(B33)&lt;=Elaborazione!$C$1,G33&amp;H33,"")</f>
        <v>PersonalePianificazione strategica</v>
      </c>
    </row>
    <row r="34" spans="1:9" ht="13.5" x14ac:dyDescent="0.35">
      <c r="A34" s="2" t="s">
        <v>421</v>
      </c>
      <c r="B34" s="5">
        <v>45292</v>
      </c>
      <c r="C34" s="93">
        <v>97.44</v>
      </c>
      <c r="D34" s="93">
        <v>97.44</v>
      </c>
      <c r="E34" s="93">
        <f t="shared" si="0"/>
        <v>0</v>
      </c>
      <c r="F34" s="2" t="s">
        <v>511</v>
      </c>
      <c r="G34" s="94" t="s">
        <v>506</v>
      </c>
      <c r="H34" s="94" t="s">
        <v>586</v>
      </c>
      <c r="I34" s="2" t="str">
        <f>IF(MONTH(B34)&lt;=Elaborazione!$C$1,G34&amp;H34,"")</f>
        <v>PersonalePianificazione strategica</v>
      </c>
    </row>
    <row r="35" spans="1:9" ht="13.5" x14ac:dyDescent="0.35">
      <c r="A35" s="2" t="s">
        <v>422</v>
      </c>
      <c r="B35" s="5">
        <v>45292</v>
      </c>
      <c r="C35" s="93">
        <v>441.02</v>
      </c>
      <c r="D35" s="93">
        <v>441.02</v>
      </c>
      <c r="E35" s="93">
        <f t="shared" si="0"/>
        <v>0</v>
      </c>
      <c r="F35" s="2" t="s">
        <v>515</v>
      </c>
      <c r="G35" s="94" t="s">
        <v>506</v>
      </c>
      <c r="H35" s="94" t="s">
        <v>586</v>
      </c>
      <c r="I35" s="2" t="str">
        <f>IF(MONTH(B35)&lt;=Elaborazione!$C$1,G35&amp;H35,"")</f>
        <v>PersonalePianificazione strategica</v>
      </c>
    </row>
    <row r="36" spans="1:9" ht="13.5" x14ac:dyDescent="0.35">
      <c r="A36" s="2" t="s">
        <v>423</v>
      </c>
      <c r="B36" s="5">
        <v>45292</v>
      </c>
      <c r="C36" s="93">
        <v>1432.74</v>
      </c>
      <c r="D36" s="93">
        <v>1432.74</v>
      </c>
      <c r="E36" s="93">
        <f t="shared" si="0"/>
        <v>0</v>
      </c>
      <c r="F36" s="2" t="s">
        <v>523</v>
      </c>
      <c r="G36" s="94" t="s">
        <v>506</v>
      </c>
      <c r="H36" s="94" t="s">
        <v>586</v>
      </c>
      <c r="I36" s="2" t="str">
        <f>IF(MONTH(B36)&lt;=Elaborazione!$C$1,G36&amp;H36,"")</f>
        <v>PersonalePianificazione strategica</v>
      </c>
    </row>
    <row r="37" spans="1:9" ht="13.5" x14ac:dyDescent="0.35">
      <c r="A37" s="2" t="s">
        <v>424</v>
      </c>
      <c r="B37" s="5">
        <v>45292</v>
      </c>
      <c r="C37" s="93">
        <v>2162.06</v>
      </c>
      <c r="D37" s="93">
        <v>2162.06</v>
      </c>
      <c r="E37" s="93">
        <f t="shared" si="0"/>
        <v>0</v>
      </c>
      <c r="F37" s="2" t="s">
        <v>547</v>
      </c>
      <c r="G37" s="94" t="s">
        <v>540</v>
      </c>
      <c r="H37" s="94" t="s">
        <v>586</v>
      </c>
      <c r="I37" s="2" t="str">
        <f>IF(MONTH(B37)&lt;=Elaborazione!$C$1,G37&amp;H37,"")</f>
        <v>Consulenze &amp; serviziPianificazione strategica</v>
      </c>
    </row>
    <row r="38" spans="1:9" ht="13.5" x14ac:dyDescent="0.35">
      <c r="A38" s="2" t="s">
        <v>456</v>
      </c>
      <c r="B38" s="5">
        <v>45292</v>
      </c>
      <c r="C38" s="93">
        <v>13030.41</v>
      </c>
      <c r="D38" s="93">
        <v>13030.41</v>
      </c>
      <c r="E38" s="93">
        <f t="shared" si="0"/>
        <v>0</v>
      </c>
      <c r="F38" s="2" t="s">
        <v>545</v>
      </c>
      <c r="G38" s="94" t="s">
        <v>540</v>
      </c>
      <c r="H38" s="94" t="s">
        <v>586</v>
      </c>
      <c r="I38" s="2" t="str">
        <f>IF(MONTH(B38)&lt;=Elaborazione!$C$1,G38&amp;H38,"")</f>
        <v>Consulenze &amp; serviziPianificazione strategica</v>
      </c>
    </row>
    <row r="39" spans="1:9" ht="13.5" x14ac:dyDescent="0.35">
      <c r="A39" s="2" t="s">
        <v>457</v>
      </c>
      <c r="B39" s="5">
        <v>45292</v>
      </c>
      <c r="C39" s="93">
        <v>624.52</v>
      </c>
      <c r="D39" s="93">
        <v>624.52</v>
      </c>
      <c r="E39" s="93">
        <f t="shared" si="0"/>
        <v>0</v>
      </c>
      <c r="F39" s="2" t="s">
        <v>565</v>
      </c>
      <c r="G39" s="94" t="s">
        <v>524</v>
      </c>
      <c r="H39" s="94" t="s">
        <v>586</v>
      </c>
      <c r="I39" s="2" t="str">
        <f>IF(MONTH(B39)&lt;=Elaborazione!$C$1,G39&amp;H39,"")</f>
        <v>Spese generaliPianificazione strategica</v>
      </c>
    </row>
    <row r="40" spans="1:9" ht="13.5" x14ac:dyDescent="0.35">
      <c r="A40" s="2" t="s">
        <v>458</v>
      </c>
      <c r="B40" s="5">
        <v>45292</v>
      </c>
      <c r="C40" s="93">
        <v>329.33</v>
      </c>
      <c r="D40" s="93">
        <v>329.33</v>
      </c>
      <c r="E40" s="93">
        <f t="shared" si="0"/>
        <v>0</v>
      </c>
      <c r="F40" s="2" t="s">
        <v>571</v>
      </c>
      <c r="G40" s="94" t="s">
        <v>570</v>
      </c>
      <c r="H40" s="94" t="s">
        <v>586</v>
      </c>
      <c r="I40" s="2" t="str">
        <f>IF(MONTH(B40)&lt;=Elaborazione!$C$1,G40&amp;H40,"")</f>
        <v>FormazionePianificazione strategica</v>
      </c>
    </row>
    <row r="41" spans="1:9" ht="13.5" x14ac:dyDescent="0.35">
      <c r="A41" s="2" t="s">
        <v>425</v>
      </c>
      <c r="B41" s="5">
        <v>45292</v>
      </c>
      <c r="C41" s="93">
        <v>24965</v>
      </c>
      <c r="D41" s="93">
        <v>24965</v>
      </c>
      <c r="E41" s="93">
        <f t="shared" si="0"/>
        <v>0</v>
      </c>
      <c r="F41" s="2" t="s">
        <v>551</v>
      </c>
      <c r="G41" s="94" t="s">
        <v>550</v>
      </c>
      <c r="H41" s="94" t="s">
        <v>586</v>
      </c>
      <c r="I41" s="2" t="str">
        <f>IF(MONTH(B41)&lt;=Elaborazione!$C$1,G41&amp;H41,"")</f>
        <v>Spese promozionaliPianificazione strategica</v>
      </c>
    </row>
    <row r="42" spans="1:9" ht="13.5" x14ac:dyDescent="0.35">
      <c r="A42" s="2" t="s">
        <v>426</v>
      </c>
      <c r="B42" s="5">
        <v>45292</v>
      </c>
      <c r="C42" s="93">
        <v>2916.67</v>
      </c>
      <c r="D42" s="93">
        <v>2916.67</v>
      </c>
      <c r="E42" s="93">
        <f t="shared" si="0"/>
        <v>0</v>
      </c>
      <c r="F42" s="2" t="s">
        <v>552</v>
      </c>
      <c r="G42" s="94" t="s">
        <v>550</v>
      </c>
      <c r="H42" s="94" t="s">
        <v>586</v>
      </c>
      <c r="I42" s="2" t="str">
        <f>IF(MONTH(B42)&lt;=Elaborazione!$C$1,G42&amp;H42,"")</f>
        <v>Spese promozionaliPianificazione strategica</v>
      </c>
    </row>
    <row r="43" spans="1:9" ht="13.5" x14ac:dyDescent="0.35">
      <c r="A43" s="2" t="s">
        <v>459</v>
      </c>
      <c r="B43" s="5">
        <v>45292</v>
      </c>
      <c r="C43" s="93">
        <v>25.9</v>
      </c>
      <c r="D43" s="93">
        <v>25.9</v>
      </c>
      <c r="E43" s="93">
        <f t="shared" si="0"/>
        <v>0</v>
      </c>
      <c r="F43" s="2" t="s">
        <v>526</v>
      </c>
      <c r="G43" s="94" t="s">
        <v>524</v>
      </c>
      <c r="H43" s="94" t="s">
        <v>586</v>
      </c>
      <c r="I43" s="2" t="str">
        <f>IF(MONTH(B43)&lt;=Elaborazione!$C$1,G43&amp;H43,"")</f>
        <v>Spese generaliPianificazione strategica</v>
      </c>
    </row>
    <row r="44" spans="1:9" ht="13.5" x14ac:dyDescent="0.35">
      <c r="A44" s="2" t="s">
        <v>427</v>
      </c>
      <c r="B44" s="5">
        <v>45292</v>
      </c>
      <c r="C44" s="93">
        <v>1771.12</v>
      </c>
      <c r="D44" s="93">
        <v>1771.12</v>
      </c>
      <c r="E44" s="93">
        <f t="shared" si="0"/>
        <v>0</v>
      </c>
      <c r="F44" s="2" t="s">
        <v>512</v>
      </c>
      <c r="G44" s="94" t="s">
        <v>506</v>
      </c>
      <c r="H44" s="94" t="s">
        <v>586</v>
      </c>
      <c r="I44" s="2" t="str">
        <f>IF(MONTH(B44)&lt;=Elaborazione!$C$1,G44&amp;H44,"")</f>
        <v>PersonalePianificazione strategica</v>
      </c>
    </row>
    <row r="45" spans="1:9" ht="13.5" x14ac:dyDescent="0.35">
      <c r="A45" s="2" t="s">
        <v>460</v>
      </c>
      <c r="B45" s="5">
        <v>45292</v>
      </c>
      <c r="C45" s="93">
        <v>191.18</v>
      </c>
      <c r="D45" s="93">
        <v>191.18</v>
      </c>
      <c r="E45" s="93">
        <f t="shared" si="0"/>
        <v>0</v>
      </c>
      <c r="F45" s="2" t="s">
        <v>520</v>
      </c>
      <c r="G45" s="94" t="s">
        <v>506</v>
      </c>
      <c r="H45" s="94" t="s">
        <v>586</v>
      </c>
      <c r="I45" s="2" t="str">
        <f>IF(MONTH(B45)&lt;=Elaborazione!$C$1,G45&amp;H45,"")</f>
        <v>PersonalePianificazione strategica</v>
      </c>
    </row>
    <row r="46" spans="1:9" ht="13.5" x14ac:dyDescent="0.35">
      <c r="A46" s="2" t="s">
        <v>428</v>
      </c>
      <c r="B46" s="5">
        <v>45292</v>
      </c>
      <c r="C46" s="93">
        <v>724.71</v>
      </c>
      <c r="D46" s="93">
        <v>724.71</v>
      </c>
      <c r="E46" s="93">
        <f t="shared" si="0"/>
        <v>0</v>
      </c>
      <c r="F46" s="2" t="s">
        <v>513</v>
      </c>
      <c r="G46" s="94" t="s">
        <v>506</v>
      </c>
      <c r="H46" s="94" t="s">
        <v>586</v>
      </c>
      <c r="I46" s="2" t="str">
        <f>IF(MONTH(B46)&lt;=Elaborazione!$C$1,G46&amp;H46,"")</f>
        <v>PersonalePianificazione strategica</v>
      </c>
    </row>
    <row r="47" spans="1:9" ht="13.5" x14ac:dyDescent="0.35">
      <c r="A47" s="2" t="s">
        <v>461</v>
      </c>
      <c r="B47" s="5">
        <v>45292</v>
      </c>
      <c r="C47" s="93">
        <v>500</v>
      </c>
      <c r="D47" s="93">
        <v>500</v>
      </c>
      <c r="E47" s="93">
        <f t="shared" si="0"/>
        <v>0</v>
      </c>
      <c r="F47" s="2" t="s">
        <v>545</v>
      </c>
      <c r="G47" s="94" t="s">
        <v>540</v>
      </c>
      <c r="H47" s="94" t="s">
        <v>586</v>
      </c>
      <c r="I47" s="2" t="str">
        <f>IF(MONTH(B47)&lt;=Elaborazione!$C$1,G47&amp;H47,"")</f>
        <v>Consulenze &amp; serviziPianificazione strategica</v>
      </c>
    </row>
    <row r="48" spans="1:9" ht="13.5" x14ac:dyDescent="0.35">
      <c r="A48" s="2" t="s">
        <v>429</v>
      </c>
      <c r="B48" s="5">
        <v>45292</v>
      </c>
      <c r="C48" s="93">
        <v>33035.93</v>
      </c>
      <c r="D48" s="93">
        <v>33035.93</v>
      </c>
      <c r="E48" s="93">
        <f t="shared" si="0"/>
        <v>0</v>
      </c>
      <c r="F48" s="2" t="s">
        <v>551</v>
      </c>
      <c r="G48" s="94" t="s">
        <v>550</v>
      </c>
      <c r="H48" s="94" t="s">
        <v>586</v>
      </c>
      <c r="I48" s="2" t="str">
        <f>IF(MONTH(B48)&lt;=Elaborazione!$C$1,G48&amp;H48,"")</f>
        <v>Spese promozionaliPianificazione strategica</v>
      </c>
    </row>
    <row r="49" spans="1:9" ht="13.5" x14ac:dyDescent="0.35">
      <c r="A49" s="2" t="s">
        <v>430</v>
      </c>
      <c r="B49" s="5">
        <v>45292</v>
      </c>
      <c r="C49" s="93">
        <v>1100</v>
      </c>
      <c r="D49" s="93">
        <v>1100</v>
      </c>
      <c r="E49" s="93">
        <f t="shared" si="0"/>
        <v>0</v>
      </c>
      <c r="F49" s="2" t="s">
        <v>553</v>
      </c>
      <c r="G49" s="94" t="s">
        <v>550</v>
      </c>
      <c r="H49" s="94" t="s">
        <v>586</v>
      </c>
      <c r="I49" s="2" t="str">
        <f>IF(MONTH(B49)&lt;=Elaborazione!$C$1,G49&amp;H49,"")</f>
        <v>Spese promozionaliPianificazione strategica</v>
      </c>
    </row>
    <row r="50" spans="1:9" ht="13.5" x14ac:dyDescent="0.35">
      <c r="A50" s="2" t="s">
        <v>431</v>
      </c>
      <c r="B50" s="5">
        <v>45292</v>
      </c>
      <c r="C50" s="93">
        <v>12829.31</v>
      </c>
      <c r="D50" s="93">
        <v>12829.31</v>
      </c>
      <c r="E50" s="93">
        <f t="shared" si="0"/>
        <v>0</v>
      </c>
      <c r="F50" s="2" t="s">
        <v>551</v>
      </c>
      <c r="G50" s="94" t="s">
        <v>550</v>
      </c>
      <c r="H50" s="94" t="s">
        <v>586</v>
      </c>
      <c r="I50" s="2" t="str">
        <f>IF(MONTH(B50)&lt;=Elaborazione!$C$1,G50&amp;H50,"")</f>
        <v>Spese promozionaliPianificazione strategica</v>
      </c>
    </row>
    <row r="51" spans="1:9" ht="13.5" x14ac:dyDescent="0.35">
      <c r="A51" s="2" t="s">
        <v>432</v>
      </c>
      <c r="B51" s="5">
        <v>45292</v>
      </c>
      <c r="C51" s="93">
        <v>6000</v>
      </c>
      <c r="D51" s="93">
        <v>6000</v>
      </c>
      <c r="E51" s="93">
        <f t="shared" si="0"/>
        <v>0</v>
      </c>
      <c r="F51" s="2" t="s">
        <v>552</v>
      </c>
      <c r="G51" s="94" t="s">
        <v>550</v>
      </c>
      <c r="H51" s="94" t="s">
        <v>586</v>
      </c>
      <c r="I51" s="2" t="str">
        <f>IF(MONTH(B51)&lt;=Elaborazione!$C$1,G51&amp;H51,"")</f>
        <v>Spese promozionaliPianificazione strategica</v>
      </c>
    </row>
    <row r="52" spans="1:9" ht="13.5" x14ac:dyDescent="0.35">
      <c r="A52" s="2" t="s">
        <v>433</v>
      </c>
      <c r="B52" s="5">
        <v>45292</v>
      </c>
      <c r="C52" s="93">
        <v>67081.210000000006</v>
      </c>
      <c r="D52" s="93">
        <v>67081.210000000006</v>
      </c>
      <c r="E52" s="93">
        <f t="shared" si="0"/>
        <v>0</v>
      </c>
      <c r="F52" s="2" t="s">
        <v>551</v>
      </c>
      <c r="G52" s="94" t="s">
        <v>550</v>
      </c>
      <c r="H52" s="94" t="s">
        <v>588</v>
      </c>
      <c r="I52" s="2" t="str">
        <f>IF(MONTH(B52)&lt;=Elaborazione!$C$1,G52&amp;H52,"")</f>
        <v>Spese promozionaliVendite Europa</v>
      </c>
    </row>
    <row r="53" spans="1:9" ht="13.5" x14ac:dyDescent="0.35">
      <c r="A53" s="2" t="s">
        <v>434</v>
      </c>
      <c r="B53" s="5">
        <v>45292</v>
      </c>
      <c r="C53" s="93">
        <v>15009.78</v>
      </c>
      <c r="D53" s="93">
        <v>15009.78</v>
      </c>
      <c r="E53" s="93">
        <f t="shared" si="0"/>
        <v>0</v>
      </c>
      <c r="F53" s="2" t="s">
        <v>508</v>
      </c>
      <c r="G53" s="94" t="s">
        <v>506</v>
      </c>
      <c r="H53" s="94" t="s">
        <v>586</v>
      </c>
      <c r="I53" s="2" t="str">
        <f>IF(MONTH(B53)&lt;=Elaborazione!$C$1,G53&amp;H53,"")</f>
        <v>PersonalePianificazione strategica</v>
      </c>
    </row>
    <row r="54" spans="1:9" ht="13.5" x14ac:dyDescent="0.35">
      <c r="A54" s="2" t="s">
        <v>435</v>
      </c>
      <c r="B54" s="5">
        <v>45292</v>
      </c>
      <c r="C54" s="93">
        <v>3090.09</v>
      </c>
      <c r="D54" s="93">
        <v>3090.09</v>
      </c>
      <c r="E54" s="93">
        <f t="shared" si="0"/>
        <v>0</v>
      </c>
      <c r="F54" s="2" t="s">
        <v>509</v>
      </c>
      <c r="G54" s="94" t="s">
        <v>506</v>
      </c>
      <c r="H54" s="94" t="s">
        <v>586</v>
      </c>
      <c r="I54" s="2" t="str">
        <f>IF(MONTH(B54)&lt;=Elaborazione!$C$1,G54&amp;H54,"")</f>
        <v>PersonalePianificazione strategica</v>
      </c>
    </row>
    <row r="55" spans="1:9" ht="13.5" x14ac:dyDescent="0.35">
      <c r="A55" s="2" t="s">
        <v>436</v>
      </c>
      <c r="B55" s="5">
        <v>45292</v>
      </c>
      <c r="C55" s="93">
        <v>8296.51</v>
      </c>
      <c r="D55" s="93">
        <v>8296.51</v>
      </c>
      <c r="E55" s="93">
        <f t="shared" si="0"/>
        <v>0</v>
      </c>
      <c r="F55" s="2" t="s">
        <v>510</v>
      </c>
      <c r="G55" s="94" t="s">
        <v>506</v>
      </c>
      <c r="H55" s="94" t="s">
        <v>586</v>
      </c>
      <c r="I55" s="2" t="str">
        <f>IF(MONTH(B55)&lt;=Elaborazione!$C$1,G55&amp;H55,"")</f>
        <v>PersonalePianificazione strategica</v>
      </c>
    </row>
    <row r="56" spans="1:9" ht="13.5" x14ac:dyDescent="0.35">
      <c r="A56" s="2" t="s">
        <v>437</v>
      </c>
      <c r="B56" s="5">
        <v>45292</v>
      </c>
      <c r="C56" s="93">
        <v>1265.19</v>
      </c>
      <c r="D56" s="93">
        <v>1265.19</v>
      </c>
      <c r="E56" s="93">
        <f t="shared" si="0"/>
        <v>0</v>
      </c>
      <c r="F56" s="2" t="s">
        <v>514</v>
      </c>
      <c r="G56" s="94" t="s">
        <v>506</v>
      </c>
      <c r="H56" s="94" t="s">
        <v>586</v>
      </c>
      <c r="I56" s="2" t="str">
        <f>IF(MONTH(B56)&lt;=Elaborazione!$C$1,G56&amp;H56,"")</f>
        <v>PersonalePianificazione strategica</v>
      </c>
    </row>
    <row r="57" spans="1:9" ht="13.5" x14ac:dyDescent="0.35">
      <c r="A57" s="2" t="s">
        <v>438</v>
      </c>
      <c r="B57" s="5">
        <v>45292</v>
      </c>
      <c r="C57" s="93">
        <v>94.67999999999995</v>
      </c>
      <c r="D57" s="93">
        <v>94.67999999999995</v>
      </c>
      <c r="E57" s="93">
        <f t="shared" si="0"/>
        <v>0</v>
      </c>
      <c r="F57" s="2" t="s">
        <v>511</v>
      </c>
      <c r="G57" s="94" t="s">
        <v>506</v>
      </c>
      <c r="H57" s="94" t="s">
        <v>586</v>
      </c>
      <c r="I57" s="2" t="str">
        <f>IF(MONTH(B57)&lt;=Elaborazione!$C$1,G57&amp;H57,"")</f>
        <v>PersonalePianificazione strategica</v>
      </c>
    </row>
    <row r="58" spans="1:9" ht="13.5" x14ac:dyDescent="0.35">
      <c r="A58" s="2" t="s">
        <v>439</v>
      </c>
      <c r="B58" s="5">
        <v>45292</v>
      </c>
      <c r="C58" s="93">
        <v>1172.27</v>
      </c>
      <c r="D58" s="93">
        <v>1172.27</v>
      </c>
      <c r="E58" s="93">
        <f t="shared" si="0"/>
        <v>0</v>
      </c>
      <c r="F58" s="2" t="s">
        <v>515</v>
      </c>
      <c r="G58" s="94" t="s">
        <v>506</v>
      </c>
      <c r="H58" s="94" t="s">
        <v>586</v>
      </c>
      <c r="I58" s="2" t="str">
        <f>IF(MONTH(B58)&lt;=Elaborazione!$C$1,G58&amp;H58,"")</f>
        <v>PersonalePianificazione strategica</v>
      </c>
    </row>
    <row r="59" spans="1:9" ht="13.5" x14ac:dyDescent="0.35">
      <c r="A59" s="2" t="s">
        <v>440</v>
      </c>
      <c r="B59" s="5">
        <v>45292</v>
      </c>
      <c r="C59" s="93">
        <v>1529.14</v>
      </c>
      <c r="D59" s="93">
        <v>1529.14</v>
      </c>
      <c r="E59" s="93">
        <f t="shared" si="0"/>
        <v>0</v>
      </c>
      <c r="F59" s="2" t="s">
        <v>523</v>
      </c>
      <c r="G59" s="94" t="s">
        <v>506</v>
      </c>
      <c r="H59" s="94" t="s">
        <v>586</v>
      </c>
      <c r="I59" s="2" t="str">
        <f>IF(MONTH(B59)&lt;=Elaborazione!$C$1,G59&amp;H59,"")</f>
        <v>PersonalePianificazione strategica</v>
      </c>
    </row>
    <row r="60" spans="1:9" ht="13.5" x14ac:dyDescent="0.35">
      <c r="A60" s="2" t="s">
        <v>441</v>
      </c>
      <c r="B60" s="5">
        <v>45292</v>
      </c>
      <c r="C60" s="93">
        <v>-3711.63</v>
      </c>
      <c r="D60" s="93">
        <v>-3711.63</v>
      </c>
      <c r="E60" s="93">
        <f t="shared" si="0"/>
        <v>0</v>
      </c>
      <c r="F60" s="2" t="s">
        <v>545</v>
      </c>
      <c r="G60" s="94" t="s">
        <v>540</v>
      </c>
      <c r="H60" s="94" t="s">
        <v>586</v>
      </c>
      <c r="I60" s="2" t="str">
        <f>IF(MONTH(B60)&lt;=Elaborazione!$C$1,G60&amp;H60,"")</f>
        <v>Consulenze &amp; serviziPianificazione strategica</v>
      </c>
    </row>
    <row r="61" spans="1:9" ht="13.5" x14ac:dyDescent="0.35">
      <c r="A61" s="2" t="s">
        <v>462</v>
      </c>
      <c r="B61" s="5">
        <v>45292</v>
      </c>
      <c r="C61" s="93">
        <v>12.25</v>
      </c>
      <c r="D61" s="93">
        <v>12.25</v>
      </c>
      <c r="E61" s="93">
        <f t="shared" si="0"/>
        <v>0</v>
      </c>
      <c r="F61" s="2" t="s">
        <v>564</v>
      </c>
      <c r="G61" s="94" t="s">
        <v>524</v>
      </c>
      <c r="H61" s="94" t="s">
        <v>586</v>
      </c>
      <c r="I61" s="2" t="str">
        <f>IF(MONTH(B61)&lt;=Elaborazione!$C$1,G61&amp;H61,"")</f>
        <v>Spese generaliPianificazione strategica</v>
      </c>
    </row>
    <row r="62" spans="1:9" ht="13.5" x14ac:dyDescent="0.35">
      <c r="A62" s="2" t="s">
        <v>442</v>
      </c>
      <c r="B62" s="5">
        <v>45292</v>
      </c>
      <c r="C62" s="93">
        <v>98.870000000000118</v>
      </c>
      <c r="D62" s="93">
        <v>98.870000000000118</v>
      </c>
      <c r="E62" s="93">
        <f t="shared" si="0"/>
        <v>0</v>
      </c>
      <c r="F62" s="2" t="s">
        <v>571</v>
      </c>
      <c r="G62" s="94" t="s">
        <v>570</v>
      </c>
      <c r="H62" s="94" t="s">
        <v>586</v>
      </c>
      <c r="I62" s="2" t="str">
        <f>IF(MONTH(B62)&lt;=Elaborazione!$C$1,G62&amp;H62,"")</f>
        <v>FormazionePianificazione strategica</v>
      </c>
    </row>
    <row r="63" spans="1:9" ht="13.5" x14ac:dyDescent="0.35">
      <c r="A63" s="2" t="s">
        <v>499</v>
      </c>
      <c r="B63" s="5">
        <v>45292</v>
      </c>
      <c r="C63" s="93"/>
      <c r="D63" s="93">
        <v>1.81</v>
      </c>
      <c r="E63" s="93">
        <f t="shared" si="0"/>
        <v>1.81</v>
      </c>
      <c r="F63" s="2" t="s">
        <v>572</v>
      </c>
      <c r="G63" s="94" t="s">
        <v>570</v>
      </c>
      <c r="H63" s="94" t="s">
        <v>586</v>
      </c>
      <c r="I63" s="2" t="str">
        <f>IF(MONTH(B63)&lt;=Elaborazione!$C$1,G63&amp;H63,"")</f>
        <v>FormazionePianificazione strategica</v>
      </c>
    </row>
    <row r="64" spans="1:9" ht="13.5" x14ac:dyDescent="0.35">
      <c r="A64" s="2" t="s">
        <v>463</v>
      </c>
      <c r="B64" s="5">
        <v>45292</v>
      </c>
      <c r="C64" s="93">
        <v>25.9</v>
      </c>
      <c r="D64" s="93">
        <v>25.9</v>
      </c>
      <c r="E64" s="93">
        <f t="shared" si="0"/>
        <v>0</v>
      </c>
      <c r="F64" s="2" t="s">
        <v>526</v>
      </c>
      <c r="G64" s="94" t="s">
        <v>524</v>
      </c>
      <c r="H64" s="94" t="s">
        <v>586</v>
      </c>
      <c r="I64" s="2" t="str">
        <f>IF(MONTH(B64)&lt;=Elaborazione!$C$1,G64&amp;H64,"")</f>
        <v>Spese generaliPianificazione strategica</v>
      </c>
    </row>
    <row r="65" spans="1:9" ht="13.5" x14ac:dyDescent="0.35">
      <c r="A65" s="2" t="s">
        <v>443</v>
      </c>
      <c r="B65" s="5">
        <v>45292</v>
      </c>
      <c r="C65" s="93">
        <v>1454.8</v>
      </c>
      <c r="D65" s="93">
        <v>1454.8</v>
      </c>
      <c r="E65" s="93">
        <f t="shared" si="0"/>
        <v>0</v>
      </c>
      <c r="F65" s="2" t="s">
        <v>512</v>
      </c>
      <c r="G65" s="94" t="s">
        <v>506</v>
      </c>
      <c r="H65" s="94" t="s">
        <v>586</v>
      </c>
      <c r="I65" s="2" t="str">
        <f>IF(MONTH(B65)&lt;=Elaborazione!$C$1,G65&amp;H65,"")</f>
        <v>PersonalePianificazione strategica</v>
      </c>
    </row>
    <row r="66" spans="1:9" ht="13.5" x14ac:dyDescent="0.35">
      <c r="A66" s="2" t="s">
        <v>464</v>
      </c>
      <c r="B66" s="5">
        <v>45292</v>
      </c>
      <c r="C66" s="93">
        <v>256</v>
      </c>
      <c r="D66" s="93">
        <v>256</v>
      </c>
      <c r="E66" s="93">
        <f t="shared" si="0"/>
        <v>0</v>
      </c>
      <c r="F66" s="2" t="s">
        <v>520</v>
      </c>
      <c r="G66" s="94" t="s">
        <v>506</v>
      </c>
      <c r="H66" s="94" t="s">
        <v>586</v>
      </c>
      <c r="I66" s="2" t="str">
        <f>IF(MONTH(B66)&lt;=Elaborazione!$C$1,G66&amp;H66,"")</f>
        <v>PersonalePianificazione strategica</v>
      </c>
    </row>
    <row r="67" spans="1:9" ht="13.5" x14ac:dyDescent="0.35">
      <c r="A67" s="2" t="s">
        <v>444</v>
      </c>
      <c r="B67" s="5">
        <v>45292</v>
      </c>
      <c r="C67" s="93">
        <v>699.71</v>
      </c>
      <c r="D67" s="93">
        <v>699.71</v>
      </c>
      <c r="E67" s="93">
        <f t="shared" ref="E67:E130" si="1">+D67-C67</f>
        <v>0</v>
      </c>
      <c r="F67" s="2" t="s">
        <v>513</v>
      </c>
      <c r="G67" s="94" t="s">
        <v>506</v>
      </c>
      <c r="H67" s="94" t="s">
        <v>586</v>
      </c>
      <c r="I67" s="2" t="str">
        <f>IF(MONTH(B67)&lt;=Elaborazione!$C$1,G67&amp;H67,"")</f>
        <v>PersonalePianificazione strategica</v>
      </c>
    </row>
    <row r="68" spans="1:9" ht="13.5" x14ac:dyDescent="0.35">
      <c r="A68" s="2" t="s">
        <v>445</v>
      </c>
      <c r="B68" s="5">
        <v>45292</v>
      </c>
      <c r="C68" s="93">
        <v>15706.04</v>
      </c>
      <c r="D68" s="93">
        <v>15706.04</v>
      </c>
      <c r="E68" s="93">
        <f t="shared" si="1"/>
        <v>0</v>
      </c>
      <c r="F68" s="2" t="s">
        <v>574</v>
      </c>
      <c r="G68" s="94" t="s">
        <v>504</v>
      </c>
      <c r="H68" s="94" t="s">
        <v>586</v>
      </c>
      <c r="I68" s="2" t="str">
        <f>IF(MONTH(B68)&lt;=Elaborazione!$C$1,G68&amp;H68,"")</f>
        <v>AllocazioniPianificazione strategica</v>
      </c>
    </row>
    <row r="69" spans="1:9" ht="13.5" x14ac:dyDescent="0.35">
      <c r="A69" s="2" t="s">
        <v>465</v>
      </c>
      <c r="B69" s="5">
        <v>45292</v>
      </c>
      <c r="C69" s="93">
        <v>2000</v>
      </c>
      <c r="D69" s="93">
        <v>2000</v>
      </c>
      <c r="E69" s="93">
        <f t="shared" si="1"/>
        <v>0</v>
      </c>
      <c r="F69" s="2" t="s">
        <v>545</v>
      </c>
      <c r="G69" s="94" t="s">
        <v>540</v>
      </c>
      <c r="H69" s="94" t="s">
        <v>584</v>
      </c>
      <c r="I69" s="2" t="str">
        <f>IF(MONTH(B69)&lt;=Elaborazione!$C$1,G69&amp;H69,"")</f>
        <v>Consulenze &amp; serviziFinanza &amp; Controllo</v>
      </c>
    </row>
    <row r="70" spans="1:9" ht="13.5" x14ac:dyDescent="0.35">
      <c r="A70" s="2" t="s">
        <v>446</v>
      </c>
      <c r="B70" s="5">
        <v>45292</v>
      </c>
      <c r="C70" s="93">
        <v>12078.05</v>
      </c>
      <c r="D70" s="93">
        <v>12078.05</v>
      </c>
      <c r="E70" s="93">
        <f t="shared" si="1"/>
        <v>0</v>
      </c>
      <c r="F70" s="2" t="s">
        <v>578</v>
      </c>
      <c r="G70" s="94" t="s">
        <v>504</v>
      </c>
      <c r="H70" s="94" t="s">
        <v>584</v>
      </c>
      <c r="I70" s="2" t="str">
        <f>IF(MONTH(B70)&lt;=Elaborazione!$C$1,G70&amp;H70,"")</f>
        <v>AllocazioniFinanza &amp; Controllo</v>
      </c>
    </row>
    <row r="71" spans="1:9" ht="13.5" x14ac:dyDescent="0.35">
      <c r="A71" s="2" t="s">
        <v>447</v>
      </c>
      <c r="B71" s="5">
        <v>45292</v>
      </c>
      <c r="C71" s="93">
        <v>4082.5</v>
      </c>
      <c r="D71" s="93">
        <v>4082.5</v>
      </c>
      <c r="E71" s="93">
        <f t="shared" si="1"/>
        <v>0</v>
      </c>
      <c r="F71" s="2" t="s">
        <v>576</v>
      </c>
      <c r="G71" s="94" t="s">
        <v>504</v>
      </c>
      <c r="H71" s="94" t="s">
        <v>587</v>
      </c>
      <c r="I71" s="2" t="str">
        <f>IF(MONTH(B71)&lt;=Elaborazione!$C$1,G71&amp;H71,"")</f>
        <v>AllocazioniLogistica</v>
      </c>
    </row>
    <row r="72" spans="1:9" ht="13.5" x14ac:dyDescent="0.35">
      <c r="A72" s="2" t="s">
        <v>448</v>
      </c>
      <c r="B72" s="5">
        <v>45292</v>
      </c>
      <c r="C72" s="93">
        <v>5216.5</v>
      </c>
      <c r="D72" s="93">
        <v>5216.5</v>
      </c>
      <c r="E72" s="93">
        <f t="shared" si="1"/>
        <v>0</v>
      </c>
      <c r="F72" s="2" t="s">
        <v>577</v>
      </c>
      <c r="G72" s="94" t="s">
        <v>504</v>
      </c>
      <c r="H72" s="94" t="s">
        <v>586</v>
      </c>
      <c r="I72" s="2" t="str">
        <f>IF(MONTH(B72)&lt;=Elaborazione!$C$1,G72&amp;H72,"")</f>
        <v>AllocazioniPianificazione strategica</v>
      </c>
    </row>
    <row r="73" spans="1:9" ht="13.5" x14ac:dyDescent="0.35">
      <c r="A73" s="2" t="s">
        <v>594</v>
      </c>
      <c r="B73" s="5">
        <v>45292</v>
      </c>
      <c r="C73" s="93">
        <v>33067.07</v>
      </c>
      <c r="D73" s="93">
        <v>33067.07</v>
      </c>
      <c r="E73" s="93">
        <f t="shared" si="1"/>
        <v>0</v>
      </c>
      <c r="F73" s="2" t="s">
        <v>508</v>
      </c>
      <c r="G73" s="94" t="s">
        <v>506</v>
      </c>
      <c r="H73" s="94" t="s">
        <v>585</v>
      </c>
      <c r="I73" s="2" t="str">
        <f>IF(MONTH(B73)&lt;=Elaborazione!$C$1,G73&amp;H73,"")</f>
        <v>PersonaleRicerca &amp; sviluppo</v>
      </c>
    </row>
    <row r="74" spans="1:9" ht="13.5" x14ac:dyDescent="0.35">
      <c r="A74" s="2" t="s">
        <v>595</v>
      </c>
      <c r="B74" s="5">
        <v>45292</v>
      </c>
      <c r="C74" s="93">
        <v>2845.78</v>
      </c>
      <c r="D74" s="93">
        <v>2845.78</v>
      </c>
      <c r="E74" s="93">
        <f t="shared" si="1"/>
        <v>0</v>
      </c>
      <c r="F74" s="2" t="s">
        <v>509</v>
      </c>
      <c r="G74" s="94" t="s">
        <v>506</v>
      </c>
      <c r="H74" s="94" t="s">
        <v>585</v>
      </c>
      <c r="I74" s="2" t="str">
        <f>IF(MONTH(B74)&lt;=Elaborazione!$C$1,G74&amp;H74,"")</f>
        <v>PersonaleRicerca &amp; sviluppo</v>
      </c>
    </row>
    <row r="75" spans="1:9" ht="13.5" x14ac:dyDescent="0.35">
      <c r="A75" s="2" t="s">
        <v>596</v>
      </c>
      <c r="B75" s="5">
        <v>45292</v>
      </c>
      <c r="C75" s="93">
        <v>16758.57</v>
      </c>
      <c r="D75" s="93">
        <v>16758.57</v>
      </c>
      <c r="E75" s="93">
        <f t="shared" si="1"/>
        <v>0</v>
      </c>
      <c r="F75" s="2" t="s">
        <v>510</v>
      </c>
      <c r="G75" s="94" t="s">
        <v>506</v>
      </c>
      <c r="H75" s="94" t="s">
        <v>585</v>
      </c>
      <c r="I75" s="2" t="str">
        <f>IF(MONTH(B75)&lt;=Elaborazione!$C$1,G75&amp;H75,"")</f>
        <v>PersonaleRicerca &amp; sviluppo</v>
      </c>
    </row>
    <row r="76" spans="1:9" ht="13.5" x14ac:dyDescent="0.35">
      <c r="A76" s="2" t="s">
        <v>597</v>
      </c>
      <c r="B76" s="5">
        <v>45292</v>
      </c>
      <c r="C76" s="93">
        <v>677.46</v>
      </c>
      <c r="D76" s="93">
        <v>677.46</v>
      </c>
      <c r="E76" s="93">
        <f t="shared" si="1"/>
        <v>0</v>
      </c>
      <c r="F76" s="2" t="s">
        <v>514</v>
      </c>
      <c r="G76" s="94" t="s">
        <v>506</v>
      </c>
      <c r="H76" s="94" t="s">
        <v>585</v>
      </c>
      <c r="I76" s="2" t="str">
        <f>IF(MONTH(B76)&lt;=Elaborazione!$C$1,G76&amp;H76,"")</f>
        <v>PersonaleRicerca &amp; sviluppo</v>
      </c>
    </row>
    <row r="77" spans="1:9" ht="13.5" x14ac:dyDescent="0.35">
      <c r="A77" s="2" t="s">
        <v>598</v>
      </c>
      <c r="B77" s="5">
        <v>45292</v>
      </c>
      <c r="C77" s="93">
        <v>144.9</v>
      </c>
      <c r="D77" s="93">
        <v>144.9</v>
      </c>
      <c r="E77" s="93">
        <f t="shared" si="1"/>
        <v>0</v>
      </c>
      <c r="F77" s="2" t="s">
        <v>511</v>
      </c>
      <c r="G77" s="94" t="s">
        <v>506</v>
      </c>
      <c r="H77" s="94" t="s">
        <v>585</v>
      </c>
      <c r="I77" s="2" t="str">
        <f>IF(MONTH(B77)&lt;=Elaborazione!$C$1,G77&amp;H77,"")</f>
        <v>PersonaleRicerca &amp; sviluppo</v>
      </c>
    </row>
    <row r="78" spans="1:9" ht="13.5" x14ac:dyDescent="0.35">
      <c r="A78" s="2" t="s">
        <v>599</v>
      </c>
      <c r="B78" s="5">
        <v>45292</v>
      </c>
      <c r="C78" s="93">
        <v>26.3</v>
      </c>
      <c r="D78" s="93">
        <v>26.3</v>
      </c>
      <c r="E78" s="93">
        <f t="shared" si="1"/>
        <v>0</v>
      </c>
      <c r="F78" s="2" t="s">
        <v>515</v>
      </c>
      <c r="G78" s="94" t="s">
        <v>506</v>
      </c>
      <c r="H78" s="94" t="s">
        <v>585</v>
      </c>
      <c r="I78" s="2" t="str">
        <f>IF(MONTH(B78)&lt;=Elaborazione!$C$1,G78&amp;H78,"")</f>
        <v>PersonaleRicerca &amp; sviluppo</v>
      </c>
    </row>
    <row r="79" spans="1:9" ht="13.5" x14ac:dyDescent="0.35">
      <c r="A79" s="2" t="s">
        <v>600</v>
      </c>
      <c r="B79" s="5">
        <v>45292</v>
      </c>
      <c r="C79" s="93">
        <v>4281.04</v>
      </c>
      <c r="D79" s="93">
        <v>4283.04</v>
      </c>
      <c r="E79" s="93">
        <f t="shared" si="1"/>
        <v>2</v>
      </c>
      <c r="F79" s="2" t="s">
        <v>523</v>
      </c>
      <c r="G79" s="94" t="s">
        <v>506</v>
      </c>
      <c r="H79" s="94" t="s">
        <v>585</v>
      </c>
      <c r="I79" s="2" t="str">
        <f>IF(MONTH(B79)&lt;=Elaborazione!$C$1,G79&amp;H79,"")</f>
        <v>PersonaleRicerca &amp; sviluppo</v>
      </c>
    </row>
    <row r="80" spans="1:9" ht="13.5" x14ac:dyDescent="0.35">
      <c r="A80" s="2" t="s">
        <v>229</v>
      </c>
      <c r="B80" s="5">
        <v>45292</v>
      </c>
      <c r="C80" s="93"/>
      <c r="D80" s="93">
        <v>-1</v>
      </c>
      <c r="E80" s="93">
        <f t="shared" si="1"/>
        <v>-1</v>
      </c>
      <c r="F80" s="2" t="s">
        <v>545</v>
      </c>
      <c r="G80" s="94" t="s">
        <v>540</v>
      </c>
      <c r="H80" s="94" t="s">
        <v>585</v>
      </c>
      <c r="I80" s="2" t="str">
        <f>IF(MONTH(B80)&lt;=Elaborazione!$C$1,G80&amp;H80,"")</f>
        <v>Consulenze &amp; serviziRicerca &amp; sviluppo</v>
      </c>
    </row>
    <row r="81" spans="1:9" ht="13.5" x14ac:dyDescent="0.35">
      <c r="A81" s="2" t="s">
        <v>152</v>
      </c>
      <c r="B81" s="5">
        <v>45292</v>
      </c>
      <c r="C81" s="93">
        <v>571</v>
      </c>
      <c r="D81" s="93">
        <v>571</v>
      </c>
      <c r="E81" s="93">
        <f t="shared" si="1"/>
        <v>0</v>
      </c>
      <c r="F81" s="2" t="s">
        <v>564</v>
      </c>
      <c r="G81" s="94" t="s">
        <v>524</v>
      </c>
      <c r="H81" s="94" t="s">
        <v>585</v>
      </c>
      <c r="I81" s="2" t="str">
        <f>IF(MONTH(B81)&lt;=Elaborazione!$C$1,G81&amp;H81,"")</f>
        <v>Spese generaliRicerca &amp; sviluppo</v>
      </c>
    </row>
    <row r="82" spans="1:9" ht="13.5" x14ac:dyDescent="0.35">
      <c r="A82" s="2" t="s">
        <v>153</v>
      </c>
      <c r="B82" s="5">
        <v>45292</v>
      </c>
      <c r="C82" s="93">
        <v>85.01</v>
      </c>
      <c r="D82" s="93">
        <v>85.01</v>
      </c>
      <c r="E82" s="93">
        <f t="shared" si="1"/>
        <v>0</v>
      </c>
      <c r="F82" s="2" t="s">
        <v>571</v>
      </c>
      <c r="G82" s="94" t="s">
        <v>570</v>
      </c>
      <c r="H82" s="94" t="s">
        <v>585</v>
      </c>
      <c r="I82" s="2" t="str">
        <f>IF(MONTH(B82)&lt;=Elaborazione!$C$1,G82&amp;H82,"")</f>
        <v>FormazioneRicerca &amp; sviluppo</v>
      </c>
    </row>
    <row r="83" spans="1:9" ht="13.5" x14ac:dyDescent="0.35">
      <c r="A83" s="2" t="s">
        <v>154</v>
      </c>
      <c r="B83" s="5">
        <v>45292</v>
      </c>
      <c r="C83" s="93">
        <v>38500</v>
      </c>
      <c r="D83" s="93">
        <v>38500</v>
      </c>
      <c r="E83" s="93">
        <f t="shared" si="1"/>
        <v>0</v>
      </c>
      <c r="F83" s="2" t="s">
        <v>573</v>
      </c>
      <c r="G83" s="94" t="s">
        <v>570</v>
      </c>
      <c r="H83" s="94" t="s">
        <v>585</v>
      </c>
      <c r="I83" s="2" t="str">
        <f>IF(MONTH(B83)&lt;=Elaborazione!$C$1,G83&amp;H83,"")</f>
        <v>FormazioneRicerca &amp; sviluppo</v>
      </c>
    </row>
    <row r="84" spans="1:9" ht="13.5" x14ac:dyDescent="0.35">
      <c r="A84" s="2" t="s">
        <v>604</v>
      </c>
      <c r="B84" s="5">
        <v>45292</v>
      </c>
      <c r="C84" s="93">
        <v>4214</v>
      </c>
      <c r="D84" s="93">
        <v>4214</v>
      </c>
      <c r="E84" s="93">
        <f t="shared" si="1"/>
        <v>0</v>
      </c>
      <c r="F84" s="2" t="s">
        <v>580</v>
      </c>
      <c r="G84" s="2" t="s">
        <v>507</v>
      </c>
      <c r="H84" s="94" t="s">
        <v>585</v>
      </c>
      <c r="I84" s="2" t="str">
        <f>IF(MONTH(B84)&lt;=Elaborazione!$C$1,G84&amp;H84,"")</f>
        <v>Consulenze tecnicheRicerca &amp; sviluppo</v>
      </c>
    </row>
    <row r="85" spans="1:9" ht="13.5" x14ac:dyDescent="0.35">
      <c r="A85" s="2" t="s">
        <v>155</v>
      </c>
      <c r="B85" s="5">
        <v>45292</v>
      </c>
      <c r="C85" s="93">
        <v>25.91</v>
      </c>
      <c r="D85" s="93">
        <v>25.91</v>
      </c>
      <c r="E85" s="93">
        <f t="shared" si="1"/>
        <v>0</v>
      </c>
      <c r="F85" s="2" t="s">
        <v>526</v>
      </c>
      <c r="G85" s="94" t="s">
        <v>524</v>
      </c>
      <c r="H85" s="94" t="s">
        <v>585</v>
      </c>
      <c r="I85" s="2" t="str">
        <f>IF(MONTH(B85)&lt;=Elaborazione!$C$1,G85&amp;H85,"")</f>
        <v>Spese generaliRicerca &amp; sviluppo</v>
      </c>
    </row>
    <row r="86" spans="1:9" ht="13.5" x14ac:dyDescent="0.35">
      <c r="A86" s="2" t="s">
        <v>601</v>
      </c>
      <c r="B86" s="5">
        <v>45292</v>
      </c>
      <c r="C86" s="93">
        <v>4734.9799999999996</v>
      </c>
      <c r="D86" s="93">
        <v>4734.9799999999996</v>
      </c>
      <c r="E86" s="93">
        <f t="shared" si="1"/>
        <v>0</v>
      </c>
      <c r="F86" s="2" t="s">
        <v>512</v>
      </c>
      <c r="G86" s="94" t="s">
        <v>506</v>
      </c>
      <c r="H86" s="94" t="s">
        <v>585</v>
      </c>
      <c r="I86" s="2" t="str">
        <f>IF(MONTH(B86)&lt;=Elaborazione!$C$1,G86&amp;H86,"")</f>
        <v>PersonaleRicerca &amp; sviluppo</v>
      </c>
    </row>
    <row r="87" spans="1:9" ht="13.5" x14ac:dyDescent="0.35">
      <c r="A87" s="2" t="s">
        <v>156</v>
      </c>
      <c r="B87" s="5">
        <v>45292</v>
      </c>
      <c r="C87" s="93">
        <v>866.9</v>
      </c>
      <c r="D87" s="93">
        <v>866.9</v>
      </c>
      <c r="E87" s="93">
        <f t="shared" si="1"/>
        <v>0</v>
      </c>
      <c r="F87" s="2" t="s">
        <v>520</v>
      </c>
      <c r="G87" s="94" t="s">
        <v>506</v>
      </c>
      <c r="H87" s="94" t="s">
        <v>585</v>
      </c>
      <c r="I87" s="2" t="str">
        <f>IF(MONTH(B87)&lt;=Elaborazione!$C$1,G87&amp;H87,"")</f>
        <v>PersonaleRicerca &amp; sviluppo</v>
      </c>
    </row>
    <row r="88" spans="1:9" ht="13.5" x14ac:dyDescent="0.35">
      <c r="A88" s="2" t="s">
        <v>602</v>
      </c>
      <c r="B88" s="5">
        <v>45292</v>
      </c>
      <c r="C88" s="93">
        <v>4205.04</v>
      </c>
      <c r="D88" s="93">
        <v>4205.04</v>
      </c>
      <c r="E88" s="93">
        <f t="shared" si="1"/>
        <v>0</v>
      </c>
      <c r="F88" s="2" t="s">
        <v>513</v>
      </c>
      <c r="G88" s="94" t="s">
        <v>506</v>
      </c>
      <c r="H88" s="94" t="s">
        <v>585</v>
      </c>
      <c r="I88" s="2" t="str">
        <f>IF(MONTH(B88)&lt;=Elaborazione!$C$1,G88&amp;H88,"")</f>
        <v>PersonaleRicerca &amp; sviluppo</v>
      </c>
    </row>
    <row r="89" spans="1:9" ht="13.5" x14ac:dyDescent="0.35">
      <c r="A89" s="2" t="s">
        <v>603</v>
      </c>
      <c r="B89" s="5">
        <v>45292</v>
      </c>
      <c r="C89" s="93">
        <v>17949.759999999998</v>
      </c>
      <c r="D89" s="93">
        <v>17949.759999999998</v>
      </c>
      <c r="E89" s="93">
        <f t="shared" si="1"/>
        <v>0</v>
      </c>
      <c r="F89" s="2" t="s">
        <v>574</v>
      </c>
      <c r="G89" s="94" t="s">
        <v>504</v>
      </c>
      <c r="H89" s="94" t="s">
        <v>585</v>
      </c>
      <c r="I89" s="2" t="str">
        <f>IF(MONTH(B89)&lt;=Elaborazione!$C$1,G89&amp;H89,"")</f>
        <v>AllocazioniRicerca &amp; sviluppo</v>
      </c>
    </row>
    <row r="90" spans="1:9" ht="13.5" x14ac:dyDescent="0.35">
      <c r="A90" s="2" t="s">
        <v>605</v>
      </c>
      <c r="B90" s="5">
        <v>45292</v>
      </c>
      <c r="C90" s="93">
        <v>17516.13</v>
      </c>
      <c r="D90" s="93">
        <v>17516.13</v>
      </c>
      <c r="E90" s="93">
        <f t="shared" si="1"/>
        <v>0</v>
      </c>
      <c r="F90" s="2" t="s">
        <v>508</v>
      </c>
      <c r="G90" s="94" t="s">
        <v>506</v>
      </c>
      <c r="H90" s="94" t="s">
        <v>593</v>
      </c>
      <c r="I90" s="2" t="str">
        <f>IF(MONTH(B90)&lt;=Elaborazione!$C$1,G90&amp;H90,"")</f>
        <v>PersonaleRisorse Umane</v>
      </c>
    </row>
    <row r="91" spans="1:9" ht="13.5" x14ac:dyDescent="0.35">
      <c r="A91" s="2" t="s">
        <v>606</v>
      </c>
      <c r="B91" s="5">
        <v>45292</v>
      </c>
      <c r="C91" s="93">
        <v>1854.57</v>
      </c>
      <c r="D91" s="93">
        <v>1854.57</v>
      </c>
      <c r="E91" s="93">
        <f t="shared" si="1"/>
        <v>0</v>
      </c>
      <c r="F91" s="2" t="s">
        <v>509</v>
      </c>
      <c r="G91" s="94" t="s">
        <v>506</v>
      </c>
      <c r="H91" s="94" t="s">
        <v>593</v>
      </c>
      <c r="I91" s="2" t="str">
        <f>IF(MONTH(B91)&lt;=Elaborazione!$C$1,G91&amp;H91,"")</f>
        <v>PersonaleRisorse Umane</v>
      </c>
    </row>
    <row r="92" spans="1:9" ht="13.5" x14ac:dyDescent="0.35">
      <c r="A92" s="2" t="s">
        <v>607</v>
      </c>
      <c r="B92" s="5">
        <v>45292</v>
      </c>
      <c r="C92" s="93">
        <v>8169.92</v>
      </c>
      <c r="D92" s="93">
        <v>8169.92</v>
      </c>
      <c r="E92" s="93">
        <f t="shared" si="1"/>
        <v>0</v>
      </c>
      <c r="F92" s="2" t="s">
        <v>510</v>
      </c>
      <c r="G92" s="94" t="s">
        <v>506</v>
      </c>
      <c r="H92" s="94" t="s">
        <v>593</v>
      </c>
      <c r="I92" s="2" t="str">
        <f>IF(MONTH(B92)&lt;=Elaborazione!$C$1,G92&amp;H92,"")</f>
        <v>PersonaleRisorse Umane</v>
      </c>
    </row>
    <row r="93" spans="1:9" ht="13.5" x14ac:dyDescent="0.35">
      <c r="A93" s="2" t="s">
        <v>608</v>
      </c>
      <c r="B93" s="5">
        <v>45292</v>
      </c>
      <c r="C93" s="93">
        <v>697.49</v>
      </c>
      <c r="D93" s="93">
        <v>697.49</v>
      </c>
      <c r="E93" s="93">
        <f t="shared" si="1"/>
        <v>0</v>
      </c>
      <c r="F93" s="2" t="s">
        <v>514</v>
      </c>
      <c r="G93" s="94" t="s">
        <v>506</v>
      </c>
      <c r="H93" s="94" t="s">
        <v>593</v>
      </c>
      <c r="I93" s="2" t="str">
        <f>IF(MONTH(B93)&lt;=Elaborazione!$C$1,G93&amp;H93,"")</f>
        <v>PersonaleRisorse Umane</v>
      </c>
    </row>
    <row r="94" spans="1:9" ht="13.5" x14ac:dyDescent="0.35">
      <c r="A94" s="2" t="s">
        <v>609</v>
      </c>
      <c r="B94" s="5">
        <v>45292</v>
      </c>
      <c r="C94" s="93">
        <v>103.91</v>
      </c>
      <c r="D94" s="93">
        <v>103.91</v>
      </c>
      <c r="E94" s="93">
        <f t="shared" si="1"/>
        <v>0</v>
      </c>
      <c r="F94" s="2" t="s">
        <v>511</v>
      </c>
      <c r="G94" s="94" t="s">
        <v>506</v>
      </c>
      <c r="H94" s="94" t="s">
        <v>593</v>
      </c>
      <c r="I94" s="2" t="str">
        <f>IF(MONTH(B94)&lt;=Elaborazione!$C$1,G94&amp;H94,"")</f>
        <v>PersonaleRisorse Umane</v>
      </c>
    </row>
    <row r="95" spans="1:9" ht="13.5" x14ac:dyDescent="0.35">
      <c r="A95" s="2" t="s">
        <v>610</v>
      </c>
      <c r="B95" s="5">
        <v>45292</v>
      </c>
      <c r="C95" s="93">
        <v>11</v>
      </c>
      <c r="D95" s="93">
        <v>11</v>
      </c>
      <c r="E95" s="93">
        <f t="shared" si="1"/>
        <v>0</v>
      </c>
      <c r="F95" s="2" t="s">
        <v>523</v>
      </c>
      <c r="G95" s="94" t="s">
        <v>506</v>
      </c>
      <c r="H95" s="94" t="s">
        <v>593</v>
      </c>
      <c r="I95" s="2" t="str">
        <f>IF(MONTH(B95)&lt;=Elaborazione!$C$1,G95&amp;H95,"")</f>
        <v>PersonaleRisorse Umane</v>
      </c>
    </row>
    <row r="96" spans="1:9" ht="13.5" x14ac:dyDescent="0.35">
      <c r="A96" s="2" t="s">
        <v>611</v>
      </c>
      <c r="B96" s="5">
        <v>45292</v>
      </c>
      <c r="C96" s="93">
        <v>16442.82</v>
      </c>
      <c r="D96" s="93">
        <v>16442.82</v>
      </c>
      <c r="E96" s="93">
        <f t="shared" si="1"/>
        <v>0</v>
      </c>
      <c r="F96" s="2" t="s">
        <v>538</v>
      </c>
      <c r="G96" s="2" t="s">
        <v>689</v>
      </c>
      <c r="H96" s="94" t="s">
        <v>593</v>
      </c>
      <c r="I96" s="2" t="str">
        <f>IF(MONTH(B96)&lt;=Elaborazione!$C$1,G96&amp;H96,"")</f>
        <v>Imposte e tasseRisorse Umane</v>
      </c>
    </row>
    <row r="97" spans="1:9" ht="13.5" x14ac:dyDescent="0.35">
      <c r="A97" s="2" t="s">
        <v>612</v>
      </c>
      <c r="B97" s="5">
        <v>45292</v>
      </c>
      <c r="C97" s="93">
        <v>978.35</v>
      </c>
      <c r="D97" s="93">
        <v>978.35</v>
      </c>
      <c r="E97" s="93">
        <f t="shared" si="1"/>
        <v>0</v>
      </c>
      <c r="F97" s="2" t="s">
        <v>545</v>
      </c>
      <c r="G97" s="94" t="s">
        <v>540</v>
      </c>
      <c r="H97" s="94" t="s">
        <v>593</v>
      </c>
      <c r="I97" s="2" t="str">
        <f>IF(MONTH(B97)&lt;=Elaborazione!$C$1,G97&amp;H97,"")</f>
        <v>Consulenze &amp; serviziRisorse Umane</v>
      </c>
    </row>
    <row r="98" spans="1:9" ht="13.5" x14ac:dyDescent="0.35">
      <c r="A98" s="2" t="s">
        <v>613</v>
      </c>
      <c r="B98" s="5">
        <v>45292</v>
      </c>
      <c r="C98" s="93">
        <v>572.66999999999996</v>
      </c>
      <c r="D98" s="93">
        <v>572.66999999999996</v>
      </c>
      <c r="E98" s="93">
        <f t="shared" si="1"/>
        <v>0</v>
      </c>
      <c r="F98" s="2" t="s">
        <v>571</v>
      </c>
      <c r="G98" s="94" t="s">
        <v>570</v>
      </c>
      <c r="H98" s="94" t="s">
        <v>593</v>
      </c>
      <c r="I98" s="2" t="str">
        <f>IF(MONTH(B98)&lt;=Elaborazione!$C$1,G98&amp;H98,"")</f>
        <v>FormazioneRisorse Umane</v>
      </c>
    </row>
    <row r="99" spans="1:9" ht="13.5" x14ac:dyDescent="0.35">
      <c r="A99" s="2" t="s">
        <v>614</v>
      </c>
      <c r="B99" s="5">
        <v>45292</v>
      </c>
      <c r="C99" s="93">
        <v>3718.48</v>
      </c>
      <c r="D99" s="93">
        <v>3718.48</v>
      </c>
      <c r="E99" s="93">
        <f t="shared" si="1"/>
        <v>0</v>
      </c>
      <c r="F99" s="2" t="s">
        <v>572</v>
      </c>
      <c r="G99" s="94" t="s">
        <v>570</v>
      </c>
      <c r="H99" s="94" t="s">
        <v>593</v>
      </c>
      <c r="I99" s="2" t="str">
        <f>IF(MONTH(B99)&lt;=Elaborazione!$C$1,G99&amp;H99,"")</f>
        <v>FormazioneRisorse Umane</v>
      </c>
    </row>
    <row r="100" spans="1:9" ht="13.5" x14ac:dyDescent="0.35">
      <c r="A100" s="2" t="s">
        <v>157</v>
      </c>
      <c r="B100" s="5">
        <v>45292</v>
      </c>
      <c r="C100" s="93">
        <v>51.8</v>
      </c>
      <c r="D100" s="93">
        <v>51.8</v>
      </c>
      <c r="E100" s="93">
        <f t="shared" si="1"/>
        <v>0</v>
      </c>
      <c r="F100" s="2" t="s">
        <v>526</v>
      </c>
      <c r="G100" s="94" t="s">
        <v>524</v>
      </c>
      <c r="H100" s="94" t="s">
        <v>593</v>
      </c>
      <c r="I100" s="2" t="str">
        <f>IF(MONTH(B100)&lt;=Elaborazione!$C$1,G100&amp;H100,"")</f>
        <v>Spese generaliRisorse Umane</v>
      </c>
    </row>
    <row r="101" spans="1:9" ht="13.5" x14ac:dyDescent="0.35">
      <c r="A101" s="2" t="s">
        <v>158</v>
      </c>
      <c r="B101" s="5">
        <v>45292</v>
      </c>
      <c r="C101" s="93">
        <v>34.5</v>
      </c>
      <c r="D101" s="93">
        <v>34.5</v>
      </c>
      <c r="E101" s="93">
        <f t="shared" si="1"/>
        <v>0</v>
      </c>
      <c r="F101" s="2" t="s">
        <v>525</v>
      </c>
      <c r="G101" s="94" t="s">
        <v>524</v>
      </c>
      <c r="H101" s="94" t="s">
        <v>593</v>
      </c>
      <c r="I101" s="2" t="str">
        <f>IF(MONTH(B101)&lt;=Elaborazione!$C$1,G101&amp;H101,"")</f>
        <v>Spese generaliRisorse Umane</v>
      </c>
    </row>
    <row r="102" spans="1:9" ht="13.5" x14ac:dyDescent="0.35">
      <c r="A102" s="2" t="s">
        <v>615</v>
      </c>
      <c r="B102" s="5">
        <v>45292</v>
      </c>
      <c r="C102" s="93">
        <v>1251.05</v>
      </c>
      <c r="D102" s="93">
        <v>1251.05</v>
      </c>
      <c r="E102" s="93">
        <f t="shared" si="1"/>
        <v>0</v>
      </c>
      <c r="F102" s="2" t="s">
        <v>512</v>
      </c>
      <c r="G102" s="94" t="s">
        <v>506</v>
      </c>
      <c r="H102" s="94" t="s">
        <v>593</v>
      </c>
      <c r="I102" s="2" t="str">
        <f>IF(MONTH(B102)&lt;=Elaborazione!$C$1,G102&amp;H102,"")</f>
        <v>PersonaleRisorse Umane</v>
      </c>
    </row>
    <row r="103" spans="1:9" ht="13.5" x14ac:dyDescent="0.35">
      <c r="A103" s="2" t="s">
        <v>159</v>
      </c>
      <c r="B103" s="5">
        <v>45292</v>
      </c>
      <c r="C103" s="93">
        <v>397</v>
      </c>
      <c r="D103" s="93">
        <v>397</v>
      </c>
      <c r="E103" s="93">
        <f t="shared" si="1"/>
        <v>0</v>
      </c>
      <c r="F103" s="2" t="s">
        <v>520</v>
      </c>
      <c r="G103" s="94" t="s">
        <v>506</v>
      </c>
      <c r="H103" s="94" t="s">
        <v>593</v>
      </c>
      <c r="I103" s="2" t="str">
        <f>IF(MONTH(B103)&lt;=Elaborazione!$C$1,G103&amp;H103,"")</f>
        <v>PersonaleRisorse Umane</v>
      </c>
    </row>
    <row r="104" spans="1:9" ht="13.5" x14ac:dyDescent="0.35">
      <c r="A104" s="2" t="s">
        <v>616</v>
      </c>
      <c r="B104" s="5">
        <v>45292</v>
      </c>
      <c r="C104" s="93">
        <v>538.55999999999995</v>
      </c>
      <c r="D104" s="93">
        <v>538.55999999999995</v>
      </c>
      <c r="E104" s="93">
        <f t="shared" si="1"/>
        <v>0</v>
      </c>
      <c r="F104" s="2" t="s">
        <v>513</v>
      </c>
      <c r="G104" s="94" t="s">
        <v>506</v>
      </c>
      <c r="H104" s="94" t="s">
        <v>593</v>
      </c>
      <c r="I104" s="2" t="str">
        <f>IF(MONTH(B104)&lt;=Elaborazione!$C$1,G104&amp;H104,"")</f>
        <v>PersonaleRisorse Umane</v>
      </c>
    </row>
    <row r="105" spans="1:9" ht="13.5" x14ac:dyDescent="0.35">
      <c r="A105" s="2" t="s">
        <v>617</v>
      </c>
      <c r="B105" s="5">
        <v>45292</v>
      </c>
      <c r="C105" s="93">
        <v>2869.52</v>
      </c>
      <c r="D105" s="93">
        <v>2869.52</v>
      </c>
      <c r="E105" s="93">
        <f t="shared" si="1"/>
        <v>0</v>
      </c>
      <c r="F105" s="2" t="s">
        <v>534</v>
      </c>
      <c r="G105" s="2" t="s">
        <v>689</v>
      </c>
      <c r="H105" s="94" t="s">
        <v>593</v>
      </c>
      <c r="I105" s="2" t="str">
        <f>IF(MONTH(B105)&lt;=Elaborazione!$C$1,G105&amp;H105,"")</f>
        <v>Imposte e tasseRisorse Umane</v>
      </c>
    </row>
    <row r="106" spans="1:9" ht="13.5" x14ac:dyDescent="0.35">
      <c r="A106" s="2" t="s">
        <v>618</v>
      </c>
      <c r="B106" s="5">
        <v>45292</v>
      </c>
      <c r="C106" s="93">
        <v>13313.78</v>
      </c>
      <c r="D106" s="93">
        <v>13313.78</v>
      </c>
      <c r="E106" s="93">
        <f t="shared" si="1"/>
        <v>0</v>
      </c>
      <c r="F106" s="2" t="s">
        <v>508</v>
      </c>
      <c r="G106" s="94" t="s">
        <v>506</v>
      </c>
      <c r="H106" s="94" t="s">
        <v>583</v>
      </c>
      <c r="I106" s="2" t="str">
        <f>IF(MONTH(B106)&lt;=Elaborazione!$C$1,G106&amp;H106,"")</f>
        <v>PersonaleMarketing</v>
      </c>
    </row>
    <row r="107" spans="1:9" ht="13.5" x14ac:dyDescent="0.35">
      <c r="A107" s="2" t="s">
        <v>619</v>
      </c>
      <c r="B107" s="5">
        <v>45292</v>
      </c>
      <c r="C107" s="93">
        <v>1455.25</v>
      </c>
      <c r="D107" s="93">
        <v>1455.25</v>
      </c>
      <c r="E107" s="93">
        <f t="shared" si="1"/>
        <v>0</v>
      </c>
      <c r="F107" s="2" t="s">
        <v>509</v>
      </c>
      <c r="G107" s="94" t="s">
        <v>506</v>
      </c>
      <c r="H107" s="94" t="s">
        <v>583</v>
      </c>
      <c r="I107" s="2" t="str">
        <f>IF(MONTH(B107)&lt;=Elaborazione!$C$1,G107&amp;H107,"")</f>
        <v>PersonaleMarketing</v>
      </c>
    </row>
    <row r="108" spans="1:9" ht="13.5" x14ac:dyDescent="0.35">
      <c r="A108" s="2" t="s">
        <v>620</v>
      </c>
      <c r="B108" s="5">
        <v>45292</v>
      </c>
      <c r="C108" s="93">
        <v>6181.41</v>
      </c>
      <c r="D108" s="93">
        <v>6181.41</v>
      </c>
      <c r="E108" s="93">
        <f t="shared" si="1"/>
        <v>0</v>
      </c>
      <c r="F108" s="2" t="s">
        <v>510</v>
      </c>
      <c r="G108" s="94" t="s">
        <v>506</v>
      </c>
      <c r="H108" s="94" t="s">
        <v>583</v>
      </c>
      <c r="I108" s="2" t="str">
        <f>IF(MONTH(B108)&lt;=Elaborazione!$C$1,G108&amp;H108,"")</f>
        <v>PersonaleMarketing</v>
      </c>
    </row>
    <row r="109" spans="1:9" ht="13.5" x14ac:dyDescent="0.35">
      <c r="A109" s="2" t="s">
        <v>621</v>
      </c>
      <c r="B109" s="5">
        <v>45292</v>
      </c>
      <c r="C109" s="93">
        <v>863.3</v>
      </c>
      <c r="D109" s="93">
        <v>863.3</v>
      </c>
      <c r="E109" s="93">
        <f t="shared" si="1"/>
        <v>0</v>
      </c>
      <c r="F109" s="2" t="s">
        <v>514</v>
      </c>
      <c r="G109" s="94" t="s">
        <v>506</v>
      </c>
      <c r="H109" s="94" t="s">
        <v>583</v>
      </c>
      <c r="I109" s="2" t="str">
        <f>IF(MONTH(B109)&lt;=Elaborazione!$C$1,G109&amp;H109,"")</f>
        <v>PersonaleMarketing</v>
      </c>
    </row>
    <row r="110" spans="1:9" ht="13.5" x14ac:dyDescent="0.35">
      <c r="A110" s="2" t="s">
        <v>622</v>
      </c>
      <c r="B110" s="5">
        <v>45292</v>
      </c>
      <c r="C110" s="93">
        <v>85.299999999999898</v>
      </c>
      <c r="D110" s="93">
        <v>85.299999999999898</v>
      </c>
      <c r="E110" s="93">
        <f t="shared" si="1"/>
        <v>0</v>
      </c>
      <c r="F110" s="2" t="s">
        <v>511</v>
      </c>
      <c r="G110" s="94" t="s">
        <v>506</v>
      </c>
      <c r="H110" s="94" t="s">
        <v>583</v>
      </c>
      <c r="I110" s="2" t="str">
        <f>IF(MONTH(B110)&lt;=Elaborazione!$C$1,G110&amp;H110,"")</f>
        <v>PersonaleMarketing</v>
      </c>
    </row>
    <row r="111" spans="1:9" ht="13.5" x14ac:dyDescent="0.35">
      <c r="A111" s="2" t="s">
        <v>623</v>
      </c>
      <c r="B111" s="5">
        <v>45292</v>
      </c>
      <c r="C111" s="93">
        <v>387.21</v>
      </c>
      <c r="D111" s="93">
        <v>387.21</v>
      </c>
      <c r="E111" s="93">
        <f t="shared" si="1"/>
        <v>0</v>
      </c>
      <c r="F111" s="2" t="s">
        <v>515</v>
      </c>
      <c r="G111" s="94" t="s">
        <v>506</v>
      </c>
      <c r="H111" s="94" t="s">
        <v>583</v>
      </c>
      <c r="I111" s="2" t="str">
        <f>IF(MONTH(B111)&lt;=Elaborazione!$C$1,G111&amp;H111,"")</f>
        <v>PersonaleMarketing</v>
      </c>
    </row>
    <row r="112" spans="1:9" ht="13.5" x14ac:dyDescent="0.35">
      <c r="A112" s="2" t="s">
        <v>624</v>
      </c>
      <c r="B112" s="5">
        <v>45292</v>
      </c>
      <c r="C112" s="93">
        <v>2701.49</v>
      </c>
      <c r="D112" s="93">
        <v>2701.49</v>
      </c>
      <c r="E112" s="93">
        <f t="shared" si="1"/>
        <v>0</v>
      </c>
      <c r="F112" s="2" t="s">
        <v>523</v>
      </c>
      <c r="G112" s="94" t="s">
        <v>506</v>
      </c>
      <c r="H112" s="94" t="s">
        <v>583</v>
      </c>
      <c r="I112" s="2" t="str">
        <f>IF(MONTH(B112)&lt;=Elaborazione!$C$1,G112&amp;H112,"")</f>
        <v>PersonaleMarketing</v>
      </c>
    </row>
    <row r="113" spans="1:9" ht="13.5" x14ac:dyDescent="0.35">
      <c r="A113" s="2" t="s">
        <v>226</v>
      </c>
      <c r="B113" s="5">
        <v>45292</v>
      </c>
      <c r="C113" s="93">
        <v>2633</v>
      </c>
      <c r="D113" s="93">
        <v>2632.88</v>
      </c>
      <c r="E113" s="93">
        <f t="shared" si="1"/>
        <v>-0.11999999999989086</v>
      </c>
      <c r="F113" s="2" t="s">
        <v>545</v>
      </c>
      <c r="G113" s="94" t="s">
        <v>540</v>
      </c>
      <c r="H113" s="2" t="s">
        <v>583</v>
      </c>
      <c r="I113" s="2" t="str">
        <f>IF(MONTH(B113)&lt;=Elaborazione!$C$1,G113&amp;H113,"")</f>
        <v>Consulenze &amp; serviziMarketing</v>
      </c>
    </row>
    <row r="114" spans="1:9" ht="13.5" x14ac:dyDescent="0.35">
      <c r="A114" s="2" t="s">
        <v>339</v>
      </c>
      <c r="B114" s="5">
        <v>45292</v>
      </c>
      <c r="C114" s="93"/>
      <c r="D114" s="93">
        <v>610.63</v>
      </c>
      <c r="E114" s="93">
        <f t="shared" si="1"/>
        <v>610.63</v>
      </c>
      <c r="F114" s="2" t="s">
        <v>564</v>
      </c>
      <c r="G114" s="94" t="s">
        <v>524</v>
      </c>
      <c r="H114" s="2" t="s">
        <v>583</v>
      </c>
      <c r="I114" s="2" t="str">
        <f>IF(MONTH(B114)&lt;=Elaborazione!$C$1,G114&amp;H114,"")</f>
        <v>Spese generaliMarketing</v>
      </c>
    </row>
    <row r="115" spans="1:9" ht="13.5" x14ac:dyDescent="0.35">
      <c r="A115" s="2" t="s">
        <v>340</v>
      </c>
      <c r="B115" s="5">
        <v>45292</v>
      </c>
      <c r="C115" s="93"/>
      <c r="D115" s="93">
        <v>30</v>
      </c>
      <c r="E115" s="93">
        <f t="shared" si="1"/>
        <v>30</v>
      </c>
      <c r="F115" s="2" t="s">
        <v>571</v>
      </c>
      <c r="G115" s="94" t="s">
        <v>570</v>
      </c>
      <c r="H115" s="2" t="s">
        <v>583</v>
      </c>
      <c r="I115" s="2" t="str">
        <f>IF(MONTH(B115)&lt;=Elaborazione!$C$1,G115&amp;H115,"")</f>
        <v>FormazioneMarketing</v>
      </c>
    </row>
    <row r="116" spans="1:9" ht="13.5" x14ac:dyDescent="0.35">
      <c r="A116" s="2" t="s">
        <v>341</v>
      </c>
      <c r="B116" s="5">
        <v>45292</v>
      </c>
      <c r="C116" s="93"/>
      <c r="D116" s="93">
        <v>65.05</v>
      </c>
      <c r="E116" s="93">
        <f t="shared" si="1"/>
        <v>65.05</v>
      </c>
      <c r="F116" s="2" t="s">
        <v>572</v>
      </c>
      <c r="G116" s="94" t="s">
        <v>570</v>
      </c>
      <c r="H116" s="2" t="s">
        <v>583</v>
      </c>
      <c r="I116" s="2" t="str">
        <f>IF(MONTH(B116)&lt;=Elaborazione!$C$1,G116&amp;H116,"")</f>
        <v>FormazioneMarketing</v>
      </c>
    </row>
    <row r="117" spans="1:9" ht="13.5" x14ac:dyDescent="0.35">
      <c r="A117" s="2" t="s">
        <v>344</v>
      </c>
      <c r="B117" s="5">
        <v>45292</v>
      </c>
      <c r="C117" s="93"/>
      <c r="D117" s="93">
        <v>25.91</v>
      </c>
      <c r="E117" s="93">
        <f t="shared" si="1"/>
        <v>25.91</v>
      </c>
      <c r="F117" s="2" t="s">
        <v>526</v>
      </c>
      <c r="G117" s="94" t="s">
        <v>524</v>
      </c>
      <c r="H117" s="2" t="s">
        <v>583</v>
      </c>
      <c r="I117" s="2" t="str">
        <f>IF(MONTH(B117)&lt;=Elaborazione!$C$1,G117&amp;H117,"")</f>
        <v>Spese generaliMarketing</v>
      </c>
    </row>
    <row r="118" spans="1:9" ht="13.5" x14ac:dyDescent="0.35">
      <c r="A118" s="2" t="s">
        <v>625</v>
      </c>
      <c r="B118" s="5">
        <v>45292</v>
      </c>
      <c r="C118" s="93">
        <v>1768.9</v>
      </c>
      <c r="D118" s="93">
        <v>1768.9</v>
      </c>
      <c r="E118" s="93">
        <f t="shared" si="1"/>
        <v>0</v>
      </c>
      <c r="F118" s="2" t="s">
        <v>512</v>
      </c>
      <c r="G118" s="94" t="s">
        <v>506</v>
      </c>
      <c r="H118" s="2" t="s">
        <v>583</v>
      </c>
      <c r="I118" s="2" t="str">
        <f>IF(MONTH(B118)&lt;=Elaborazione!$C$1,G118&amp;H118,"")</f>
        <v>PersonaleMarketing</v>
      </c>
    </row>
    <row r="119" spans="1:9" ht="13.5" x14ac:dyDescent="0.35">
      <c r="A119" s="2" t="s">
        <v>160</v>
      </c>
      <c r="B119" s="5">
        <v>45292</v>
      </c>
      <c r="C119" s="93">
        <v>158.19999999999999</v>
      </c>
      <c r="D119" s="93">
        <v>158.19999999999999</v>
      </c>
      <c r="E119" s="93">
        <f t="shared" si="1"/>
        <v>0</v>
      </c>
      <c r="F119" s="2" t="s">
        <v>520</v>
      </c>
      <c r="G119" s="94" t="s">
        <v>506</v>
      </c>
      <c r="H119" s="2" t="s">
        <v>583</v>
      </c>
      <c r="I119" s="2" t="str">
        <f>IF(MONTH(B119)&lt;=Elaborazione!$C$1,G119&amp;H119,"")</f>
        <v>PersonaleMarketing</v>
      </c>
    </row>
    <row r="120" spans="1:9" ht="13.5" x14ac:dyDescent="0.35">
      <c r="A120" s="2" t="s">
        <v>626</v>
      </c>
      <c r="B120" s="5">
        <v>45292</v>
      </c>
      <c r="C120" s="93">
        <v>518.69000000000005</v>
      </c>
      <c r="D120" s="93">
        <v>518.69000000000005</v>
      </c>
      <c r="E120" s="93">
        <f t="shared" si="1"/>
        <v>0</v>
      </c>
      <c r="F120" s="2" t="s">
        <v>513</v>
      </c>
      <c r="G120" s="94" t="s">
        <v>506</v>
      </c>
      <c r="H120" s="2" t="s">
        <v>583</v>
      </c>
      <c r="I120" s="2" t="str">
        <f>IF(MONTH(B120)&lt;=Elaborazione!$C$1,G120&amp;H120,"")</f>
        <v>PersonaleMarketing</v>
      </c>
    </row>
    <row r="121" spans="1:9" ht="13.5" x14ac:dyDescent="0.35">
      <c r="A121" s="2" t="s">
        <v>627</v>
      </c>
      <c r="B121" s="5">
        <v>45292</v>
      </c>
      <c r="C121" s="93">
        <v>5128.32</v>
      </c>
      <c r="D121" s="93">
        <v>5128.32</v>
      </c>
      <c r="E121" s="93">
        <f t="shared" si="1"/>
        <v>0</v>
      </c>
      <c r="F121" s="2" t="s">
        <v>508</v>
      </c>
      <c r="G121" s="94" t="s">
        <v>506</v>
      </c>
      <c r="H121" s="2" t="s">
        <v>583</v>
      </c>
      <c r="I121" s="2" t="str">
        <f>IF(MONTH(B121)&lt;=Elaborazione!$C$1,G121&amp;H121,"")</f>
        <v>PersonaleMarketing</v>
      </c>
    </row>
    <row r="122" spans="1:9" ht="13.5" x14ac:dyDescent="0.35">
      <c r="A122" s="2" t="s">
        <v>628</v>
      </c>
      <c r="B122" s="5">
        <v>45292</v>
      </c>
      <c r="C122" s="93">
        <v>716.72</v>
      </c>
      <c r="D122" s="93">
        <v>716.72</v>
      </c>
      <c r="E122" s="93">
        <f t="shared" si="1"/>
        <v>0</v>
      </c>
      <c r="F122" s="2" t="s">
        <v>509</v>
      </c>
      <c r="G122" s="94" t="s">
        <v>506</v>
      </c>
      <c r="H122" s="2" t="s">
        <v>583</v>
      </c>
      <c r="I122" s="2" t="str">
        <f>IF(MONTH(B122)&lt;=Elaborazione!$C$1,G122&amp;H122,"")</f>
        <v>PersonaleMarketing</v>
      </c>
    </row>
    <row r="123" spans="1:9" ht="13.5" x14ac:dyDescent="0.35">
      <c r="A123" s="2" t="s">
        <v>629</v>
      </c>
      <c r="B123" s="5">
        <v>45292</v>
      </c>
      <c r="C123" s="93">
        <v>2418.2600000000002</v>
      </c>
      <c r="D123" s="93">
        <v>2415.94</v>
      </c>
      <c r="E123" s="93">
        <f t="shared" si="1"/>
        <v>-2.3200000000001637</v>
      </c>
      <c r="F123" s="2" t="s">
        <v>510</v>
      </c>
      <c r="G123" s="94" t="s">
        <v>506</v>
      </c>
      <c r="H123" s="2" t="s">
        <v>583</v>
      </c>
      <c r="I123" s="2" t="str">
        <f>IF(MONTH(B123)&lt;=Elaborazione!$C$1,G123&amp;H123,"")</f>
        <v>PersonaleMarketing</v>
      </c>
    </row>
    <row r="124" spans="1:9" ht="13.5" x14ac:dyDescent="0.35">
      <c r="A124" s="2" t="s">
        <v>630</v>
      </c>
      <c r="B124" s="5">
        <v>45292</v>
      </c>
      <c r="C124" s="93">
        <v>313.25</v>
      </c>
      <c r="D124" s="93">
        <v>313.25</v>
      </c>
      <c r="E124" s="93">
        <f t="shared" si="1"/>
        <v>0</v>
      </c>
      <c r="F124" s="2" t="s">
        <v>514</v>
      </c>
      <c r="G124" s="94" t="s">
        <v>506</v>
      </c>
      <c r="H124" s="2" t="s">
        <v>583</v>
      </c>
      <c r="I124" s="2" t="str">
        <f>IF(MONTH(B124)&lt;=Elaborazione!$C$1,G124&amp;H124,"")</f>
        <v>PersonaleMarketing</v>
      </c>
    </row>
    <row r="125" spans="1:9" ht="13.5" x14ac:dyDescent="0.35">
      <c r="A125" s="2" t="s">
        <v>631</v>
      </c>
      <c r="B125" s="5">
        <v>45292</v>
      </c>
      <c r="C125" s="93">
        <v>11.6</v>
      </c>
      <c r="D125" s="93">
        <v>11.6</v>
      </c>
      <c r="E125" s="93">
        <f t="shared" si="1"/>
        <v>0</v>
      </c>
      <c r="F125" s="2" t="s">
        <v>511</v>
      </c>
      <c r="G125" s="94" t="s">
        <v>506</v>
      </c>
      <c r="H125" s="2" t="s">
        <v>583</v>
      </c>
      <c r="I125" s="2" t="str">
        <f>IF(MONTH(B125)&lt;=Elaborazione!$C$1,G125&amp;H125,"")</f>
        <v>PersonaleMarketing</v>
      </c>
    </row>
    <row r="126" spans="1:9" ht="13.5" x14ac:dyDescent="0.35">
      <c r="A126" s="2" t="s">
        <v>632</v>
      </c>
      <c r="B126" s="5">
        <v>45292</v>
      </c>
      <c r="C126" s="93">
        <v>14.6</v>
      </c>
      <c r="D126" s="93">
        <v>14.6</v>
      </c>
      <c r="E126" s="93">
        <f t="shared" si="1"/>
        <v>0</v>
      </c>
      <c r="F126" s="2" t="s">
        <v>515</v>
      </c>
      <c r="G126" s="94" t="s">
        <v>506</v>
      </c>
      <c r="H126" s="2" t="s">
        <v>583</v>
      </c>
      <c r="I126" s="2" t="str">
        <f>IF(MONTH(B126)&lt;=Elaborazione!$C$1,G126&amp;H126,"")</f>
        <v>PersonaleMarketing</v>
      </c>
    </row>
    <row r="127" spans="1:9" ht="13.5" x14ac:dyDescent="0.35">
      <c r="A127" s="2" t="s">
        <v>633</v>
      </c>
      <c r="B127" s="5">
        <v>45292</v>
      </c>
      <c r="C127" s="93">
        <v>558.09</v>
      </c>
      <c r="D127" s="93">
        <v>558.09</v>
      </c>
      <c r="E127" s="93">
        <f t="shared" si="1"/>
        <v>0</v>
      </c>
      <c r="F127" s="2" t="s">
        <v>523</v>
      </c>
      <c r="G127" s="94" t="s">
        <v>506</v>
      </c>
      <c r="H127" s="2" t="s">
        <v>583</v>
      </c>
      <c r="I127" s="2" t="str">
        <f>IF(MONTH(B127)&lt;=Elaborazione!$C$1,G127&amp;H127,"")</f>
        <v>PersonaleMarketing</v>
      </c>
    </row>
    <row r="128" spans="1:9" ht="13.5" x14ac:dyDescent="0.35">
      <c r="A128" s="2" t="s">
        <v>348</v>
      </c>
      <c r="B128" s="5">
        <v>45292</v>
      </c>
      <c r="C128" s="93"/>
      <c r="D128" s="93">
        <v>0.01</v>
      </c>
      <c r="E128" s="93">
        <f t="shared" si="1"/>
        <v>0.01</v>
      </c>
      <c r="F128" s="2" t="s">
        <v>547</v>
      </c>
      <c r="G128" s="94" t="s">
        <v>540</v>
      </c>
      <c r="H128" s="2" t="s">
        <v>583</v>
      </c>
      <c r="I128" s="2" t="str">
        <f>IF(MONTH(B128)&lt;=Elaborazione!$C$1,G128&amp;H128,"")</f>
        <v>Consulenze &amp; serviziMarketing</v>
      </c>
    </row>
    <row r="129" spans="1:9" ht="13.5" x14ac:dyDescent="0.35">
      <c r="A129" s="2" t="s">
        <v>216</v>
      </c>
      <c r="B129" s="5">
        <v>45292</v>
      </c>
      <c r="C129" s="93">
        <v>11200</v>
      </c>
      <c r="D129" s="93">
        <v>11200</v>
      </c>
      <c r="E129" s="93">
        <f t="shared" si="1"/>
        <v>0</v>
      </c>
      <c r="F129" s="2" t="s">
        <v>560</v>
      </c>
      <c r="G129" s="94" t="s">
        <v>550</v>
      </c>
      <c r="H129" s="2" t="s">
        <v>583</v>
      </c>
      <c r="I129" s="2" t="str">
        <f>IF(MONTH(B129)&lt;=Elaborazione!$C$1,G129&amp;H129,"")</f>
        <v>Spese promozionaliMarketing</v>
      </c>
    </row>
    <row r="130" spans="1:9" ht="13.5" x14ac:dyDescent="0.35">
      <c r="A130" s="2" t="s">
        <v>214</v>
      </c>
      <c r="B130" s="5">
        <v>45292</v>
      </c>
      <c r="C130" s="93">
        <v>22380</v>
      </c>
      <c r="D130" s="93">
        <v>24388.33</v>
      </c>
      <c r="E130" s="93">
        <f t="shared" si="1"/>
        <v>2008.3300000000017</v>
      </c>
      <c r="F130" s="2" t="s">
        <v>552</v>
      </c>
      <c r="G130" s="94" t="s">
        <v>550</v>
      </c>
      <c r="H130" s="2" t="s">
        <v>583</v>
      </c>
      <c r="I130" s="2" t="str">
        <f>IF(MONTH(B130)&lt;=Elaborazione!$C$1,G130&amp;H130,"")</f>
        <v>Spese promozionaliMarketing</v>
      </c>
    </row>
    <row r="131" spans="1:9" ht="13.5" x14ac:dyDescent="0.35">
      <c r="A131" s="2" t="s">
        <v>215</v>
      </c>
      <c r="B131" s="5">
        <v>45292</v>
      </c>
      <c r="C131" s="93">
        <v>2008</v>
      </c>
      <c r="D131" s="93"/>
      <c r="E131" s="93">
        <f t="shared" ref="E131:E194" si="2">+D131-C131</f>
        <v>-2008</v>
      </c>
      <c r="F131" s="2" t="s">
        <v>554</v>
      </c>
      <c r="G131" s="94" t="s">
        <v>550</v>
      </c>
      <c r="H131" s="2" t="s">
        <v>583</v>
      </c>
      <c r="I131" s="2" t="str">
        <f>IF(MONTH(B131)&lt;=Elaborazione!$C$1,G131&amp;H131,"")</f>
        <v>Spese promozionaliMarketing</v>
      </c>
    </row>
    <row r="132" spans="1:9" ht="13.5" x14ac:dyDescent="0.35">
      <c r="A132" s="2" t="s">
        <v>634</v>
      </c>
      <c r="B132" s="5">
        <v>45292</v>
      </c>
      <c r="C132" s="93">
        <v>761.84</v>
      </c>
      <c r="D132" s="93">
        <v>761.84</v>
      </c>
      <c r="E132" s="93">
        <f t="shared" si="2"/>
        <v>0</v>
      </c>
      <c r="F132" s="2" t="s">
        <v>512</v>
      </c>
      <c r="G132" s="94" t="s">
        <v>506</v>
      </c>
      <c r="H132" s="2" t="s">
        <v>583</v>
      </c>
      <c r="I132" s="2" t="str">
        <f>IF(MONTH(B132)&lt;=Elaborazione!$C$1,G132&amp;H132,"")</f>
        <v>PersonaleMarketing</v>
      </c>
    </row>
    <row r="133" spans="1:9" ht="13.5" x14ac:dyDescent="0.35">
      <c r="A133" s="2" t="s">
        <v>161</v>
      </c>
      <c r="B133" s="5">
        <v>45292</v>
      </c>
      <c r="C133" s="93">
        <v>60</v>
      </c>
      <c r="D133" s="93">
        <v>60</v>
      </c>
      <c r="E133" s="93">
        <f t="shared" si="2"/>
        <v>0</v>
      </c>
      <c r="F133" s="2" t="s">
        <v>520</v>
      </c>
      <c r="G133" s="94" t="s">
        <v>506</v>
      </c>
      <c r="H133" s="2" t="s">
        <v>583</v>
      </c>
      <c r="I133" s="2" t="str">
        <f>IF(MONTH(B133)&lt;=Elaborazione!$C$1,G133&amp;H133,"")</f>
        <v>PersonaleMarketing</v>
      </c>
    </row>
    <row r="134" spans="1:9" ht="13.5" x14ac:dyDescent="0.35">
      <c r="A134" s="2" t="s">
        <v>635</v>
      </c>
      <c r="B134" s="5">
        <v>45292</v>
      </c>
      <c r="C134" s="93">
        <v>798.33</v>
      </c>
      <c r="D134" s="93">
        <v>798.33</v>
      </c>
      <c r="E134" s="93">
        <f t="shared" si="2"/>
        <v>0</v>
      </c>
      <c r="F134" s="2" t="s">
        <v>513</v>
      </c>
      <c r="G134" s="94" t="s">
        <v>506</v>
      </c>
      <c r="H134" s="2" t="s">
        <v>583</v>
      </c>
      <c r="I134" s="2" t="str">
        <f>IF(MONTH(B134)&lt;=Elaborazione!$C$1,G134&amp;H134,"")</f>
        <v>PersonaleMarketing</v>
      </c>
    </row>
    <row r="135" spans="1:9" ht="13.5" x14ac:dyDescent="0.35">
      <c r="A135" s="2" t="s">
        <v>636</v>
      </c>
      <c r="B135" s="5">
        <v>45292</v>
      </c>
      <c r="C135" s="93">
        <v>5293.19</v>
      </c>
      <c r="D135" s="93">
        <v>5293.19</v>
      </c>
      <c r="E135" s="93">
        <f t="shared" si="2"/>
        <v>0</v>
      </c>
      <c r="F135" s="2" t="s">
        <v>508</v>
      </c>
      <c r="G135" s="94" t="s">
        <v>506</v>
      </c>
      <c r="H135" s="2" t="s">
        <v>583</v>
      </c>
      <c r="I135" s="2" t="str">
        <f>IF(MONTH(B135)&lt;=Elaborazione!$C$1,G135&amp;H135,"")</f>
        <v>PersonaleMarketing</v>
      </c>
    </row>
    <row r="136" spans="1:9" ht="13.5" x14ac:dyDescent="0.35">
      <c r="A136" s="2" t="s">
        <v>637</v>
      </c>
      <c r="B136" s="5">
        <v>45292</v>
      </c>
      <c r="C136" s="93">
        <v>730.99</v>
      </c>
      <c r="D136" s="93">
        <v>730.99</v>
      </c>
      <c r="E136" s="93">
        <f t="shared" si="2"/>
        <v>0</v>
      </c>
      <c r="F136" s="2" t="s">
        <v>509</v>
      </c>
      <c r="G136" s="94" t="s">
        <v>506</v>
      </c>
      <c r="H136" s="2" t="s">
        <v>583</v>
      </c>
      <c r="I136" s="2" t="str">
        <f>IF(MONTH(B136)&lt;=Elaborazione!$C$1,G136&amp;H136,"")</f>
        <v>PersonaleMarketing</v>
      </c>
    </row>
    <row r="137" spans="1:9" ht="13.5" x14ac:dyDescent="0.35">
      <c r="A137" s="2" t="s">
        <v>638</v>
      </c>
      <c r="B137" s="5">
        <v>45292</v>
      </c>
      <c r="C137" s="93">
        <v>2794.66</v>
      </c>
      <c r="D137" s="93">
        <v>2794.66</v>
      </c>
      <c r="E137" s="93">
        <f t="shared" si="2"/>
        <v>0</v>
      </c>
      <c r="F137" s="2" t="s">
        <v>510</v>
      </c>
      <c r="G137" s="94" t="s">
        <v>506</v>
      </c>
      <c r="H137" s="2" t="s">
        <v>583</v>
      </c>
      <c r="I137" s="2" t="str">
        <f>IF(MONTH(B137)&lt;=Elaborazione!$C$1,G137&amp;H137,"")</f>
        <v>PersonaleMarketing</v>
      </c>
    </row>
    <row r="138" spans="1:9" ht="13.5" x14ac:dyDescent="0.35">
      <c r="A138" s="2" t="s">
        <v>639</v>
      </c>
      <c r="B138" s="5">
        <v>45292</v>
      </c>
      <c r="C138" s="93">
        <v>-255.59</v>
      </c>
      <c r="D138" s="93">
        <v>-255.59</v>
      </c>
      <c r="E138" s="93">
        <f t="shared" si="2"/>
        <v>0</v>
      </c>
      <c r="F138" s="2" t="s">
        <v>514</v>
      </c>
      <c r="G138" s="94" t="s">
        <v>506</v>
      </c>
      <c r="H138" s="2" t="s">
        <v>583</v>
      </c>
      <c r="I138" s="2" t="str">
        <f>IF(MONTH(B138)&lt;=Elaborazione!$C$1,G138&amp;H138,"")</f>
        <v>PersonaleMarketing</v>
      </c>
    </row>
    <row r="139" spans="1:9" ht="13.5" x14ac:dyDescent="0.35">
      <c r="A139" s="2" t="s">
        <v>640</v>
      </c>
      <c r="B139" s="5">
        <v>45292</v>
      </c>
      <c r="C139" s="93">
        <v>11.6</v>
      </c>
      <c r="D139" s="93">
        <v>11.6</v>
      </c>
      <c r="E139" s="93">
        <f t="shared" si="2"/>
        <v>0</v>
      </c>
      <c r="F139" s="2" t="s">
        <v>511</v>
      </c>
      <c r="G139" s="94" t="s">
        <v>506</v>
      </c>
      <c r="H139" s="2" t="s">
        <v>583</v>
      </c>
      <c r="I139" s="2" t="str">
        <f>IF(MONTH(B139)&lt;=Elaborazione!$C$1,G139&amp;H139,"")</f>
        <v>PersonaleMarketing</v>
      </c>
    </row>
    <row r="140" spans="1:9" ht="13.5" x14ac:dyDescent="0.35">
      <c r="A140" s="2" t="s">
        <v>641</v>
      </c>
      <c r="B140" s="5">
        <v>45292</v>
      </c>
      <c r="C140" s="93">
        <v>18</v>
      </c>
      <c r="D140" s="93">
        <v>18</v>
      </c>
      <c r="E140" s="93">
        <f t="shared" si="2"/>
        <v>0</v>
      </c>
      <c r="F140" s="2" t="s">
        <v>515</v>
      </c>
      <c r="G140" s="94" t="s">
        <v>506</v>
      </c>
      <c r="H140" s="2" t="s">
        <v>583</v>
      </c>
      <c r="I140" s="2" t="str">
        <f>IF(MONTH(B140)&lt;=Elaborazione!$C$1,G140&amp;H140,"")</f>
        <v>PersonaleMarketing</v>
      </c>
    </row>
    <row r="141" spans="1:9" ht="13.5" x14ac:dyDescent="0.35">
      <c r="A141" s="2" t="s">
        <v>642</v>
      </c>
      <c r="B141" s="5">
        <v>45292</v>
      </c>
      <c r="C141" s="93">
        <v>654.72</v>
      </c>
      <c r="D141" s="93">
        <v>654.72</v>
      </c>
      <c r="E141" s="93">
        <f t="shared" si="2"/>
        <v>0</v>
      </c>
      <c r="F141" s="2" t="s">
        <v>523</v>
      </c>
      <c r="G141" s="94" t="s">
        <v>506</v>
      </c>
      <c r="H141" s="2" t="s">
        <v>583</v>
      </c>
      <c r="I141" s="2" t="str">
        <f>IF(MONTH(B141)&lt;=Elaborazione!$C$1,G141&amp;H141,"")</f>
        <v>PersonaleMarketing</v>
      </c>
    </row>
    <row r="142" spans="1:9" ht="13.5" x14ac:dyDescent="0.35">
      <c r="A142" s="2" t="s">
        <v>352</v>
      </c>
      <c r="B142" s="5">
        <v>45292</v>
      </c>
      <c r="C142" s="93"/>
      <c r="D142" s="93">
        <v>0.01</v>
      </c>
      <c r="E142" s="93">
        <f t="shared" si="2"/>
        <v>0.01</v>
      </c>
      <c r="F142" s="2" t="s">
        <v>547</v>
      </c>
      <c r="G142" s="94" t="s">
        <v>540</v>
      </c>
      <c r="H142" s="2" t="s">
        <v>583</v>
      </c>
      <c r="I142" s="2" t="str">
        <f>IF(MONTH(B142)&lt;=Elaborazione!$C$1,G142&amp;H142,"")</f>
        <v>Consulenze &amp; serviziMarketing</v>
      </c>
    </row>
    <row r="143" spans="1:9" ht="13.5" x14ac:dyDescent="0.35">
      <c r="A143" s="2" t="s">
        <v>218</v>
      </c>
      <c r="B143" s="5">
        <v>45292</v>
      </c>
      <c r="C143" s="93">
        <v>-917</v>
      </c>
      <c r="D143" s="93"/>
      <c r="E143" s="93">
        <f t="shared" si="2"/>
        <v>917</v>
      </c>
      <c r="F143" s="2" t="s">
        <v>545</v>
      </c>
      <c r="G143" s="94" t="s">
        <v>540</v>
      </c>
      <c r="H143" s="2" t="s">
        <v>583</v>
      </c>
      <c r="I143" s="2" t="str">
        <f>IF(MONTH(B143)&lt;=Elaborazione!$C$1,G143&amp;H143,"")</f>
        <v>Consulenze &amp; serviziMarketing</v>
      </c>
    </row>
    <row r="144" spans="1:9" ht="13.5" x14ac:dyDescent="0.35">
      <c r="A144" s="2" t="s">
        <v>353</v>
      </c>
      <c r="B144" s="5">
        <v>45292</v>
      </c>
      <c r="C144" s="93"/>
      <c r="D144" s="93">
        <v>3</v>
      </c>
      <c r="E144" s="93">
        <f t="shared" si="2"/>
        <v>3</v>
      </c>
      <c r="F144" s="2" t="s">
        <v>564</v>
      </c>
      <c r="G144" s="94" t="s">
        <v>524</v>
      </c>
      <c r="H144" s="2" t="s">
        <v>583</v>
      </c>
      <c r="I144" s="2" t="str">
        <f>IF(MONTH(B144)&lt;=Elaborazione!$C$1,G144&amp;H144,"")</f>
        <v>Spese generaliMarketing</v>
      </c>
    </row>
    <row r="145" spans="1:9" ht="13.5" x14ac:dyDescent="0.35">
      <c r="A145" s="2" t="s">
        <v>217</v>
      </c>
      <c r="B145" s="5">
        <v>45292</v>
      </c>
      <c r="C145" s="93">
        <v>24198</v>
      </c>
      <c r="D145" s="93">
        <v>23280.15</v>
      </c>
      <c r="E145" s="93">
        <f t="shared" si="2"/>
        <v>-917.84999999999854</v>
      </c>
      <c r="F145" s="2" t="s">
        <v>552</v>
      </c>
      <c r="G145" s="94" t="s">
        <v>550</v>
      </c>
      <c r="H145" s="2" t="s">
        <v>583</v>
      </c>
      <c r="I145" s="2" t="str">
        <f>IF(MONTH(B145)&lt;=Elaborazione!$C$1,G145&amp;H145,"")</f>
        <v>Spese promozionaliMarketing</v>
      </c>
    </row>
    <row r="146" spans="1:9" ht="13.5" x14ac:dyDescent="0.35">
      <c r="A146" s="2" t="s">
        <v>354</v>
      </c>
      <c r="B146" s="5">
        <v>45292</v>
      </c>
      <c r="C146" s="93"/>
      <c r="D146" s="93">
        <v>16</v>
      </c>
      <c r="E146" s="93">
        <f t="shared" si="2"/>
        <v>16</v>
      </c>
      <c r="F146" s="2" t="s">
        <v>525</v>
      </c>
      <c r="G146" s="94" t="s">
        <v>524</v>
      </c>
      <c r="H146" s="2" t="s">
        <v>583</v>
      </c>
      <c r="I146" s="2" t="str">
        <f>IF(MONTH(B146)&lt;=Elaborazione!$C$1,G146&amp;H146,"")</f>
        <v>Spese generaliMarketing</v>
      </c>
    </row>
    <row r="147" spans="1:9" ht="13.5" x14ac:dyDescent="0.35">
      <c r="A147" s="2" t="s">
        <v>643</v>
      </c>
      <c r="B147" s="5">
        <v>45292</v>
      </c>
      <c r="C147" s="93">
        <v>638.34</v>
      </c>
      <c r="D147" s="93">
        <v>638.34</v>
      </c>
      <c r="E147" s="93">
        <f t="shared" si="2"/>
        <v>0</v>
      </c>
      <c r="F147" s="2" t="s">
        <v>512</v>
      </c>
      <c r="G147" s="94" t="s">
        <v>506</v>
      </c>
      <c r="H147" s="2" t="s">
        <v>583</v>
      </c>
      <c r="I147" s="2" t="str">
        <f>IF(MONTH(B147)&lt;=Elaborazione!$C$1,G147&amp;H147,"")</f>
        <v>PersonaleMarketing</v>
      </c>
    </row>
    <row r="148" spans="1:9" ht="13.5" x14ac:dyDescent="0.35">
      <c r="A148" s="2" t="s">
        <v>162</v>
      </c>
      <c r="B148" s="5">
        <v>45292</v>
      </c>
      <c r="C148" s="93">
        <v>172</v>
      </c>
      <c r="D148" s="93">
        <v>172</v>
      </c>
      <c r="E148" s="93">
        <f t="shared" si="2"/>
        <v>0</v>
      </c>
      <c r="F148" s="2" t="s">
        <v>520</v>
      </c>
      <c r="G148" s="94" t="s">
        <v>506</v>
      </c>
      <c r="H148" s="2" t="s">
        <v>583</v>
      </c>
      <c r="I148" s="2" t="str">
        <f>IF(MONTH(B148)&lt;=Elaborazione!$C$1,G148&amp;H148,"")</f>
        <v>PersonaleMarketing</v>
      </c>
    </row>
    <row r="149" spans="1:9" ht="13.5" x14ac:dyDescent="0.35">
      <c r="A149" s="2" t="s">
        <v>644</v>
      </c>
      <c r="B149" s="5">
        <v>45292</v>
      </c>
      <c r="C149" s="93">
        <v>1421.21</v>
      </c>
      <c r="D149" s="93">
        <v>1421.21</v>
      </c>
      <c r="E149" s="93">
        <f t="shared" si="2"/>
        <v>0</v>
      </c>
      <c r="F149" s="2" t="s">
        <v>513</v>
      </c>
      <c r="G149" s="94" t="s">
        <v>506</v>
      </c>
      <c r="H149" s="2" t="s">
        <v>583</v>
      </c>
      <c r="I149" s="2" t="str">
        <f>IF(MONTH(B149)&lt;=Elaborazione!$C$1,G149&amp;H149,"")</f>
        <v>PersonaleMarketing</v>
      </c>
    </row>
    <row r="150" spans="1:9" ht="13.5" x14ac:dyDescent="0.35">
      <c r="A150" s="2" t="s">
        <v>645</v>
      </c>
      <c r="B150" s="5">
        <v>45292</v>
      </c>
      <c r="C150" s="93">
        <v>10024.61</v>
      </c>
      <c r="D150" s="93">
        <v>10024.61</v>
      </c>
      <c r="E150" s="93">
        <f t="shared" si="2"/>
        <v>0</v>
      </c>
      <c r="F150" s="2" t="s">
        <v>508</v>
      </c>
      <c r="G150" s="94" t="s">
        <v>506</v>
      </c>
      <c r="H150" s="2" t="s">
        <v>583</v>
      </c>
      <c r="I150" s="2" t="str">
        <f>IF(MONTH(B150)&lt;=Elaborazione!$C$1,G150&amp;H150,"")</f>
        <v>PersonaleMarketing</v>
      </c>
    </row>
    <row r="151" spans="1:9" ht="13.5" x14ac:dyDescent="0.35">
      <c r="A151" s="2" t="s">
        <v>646</v>
      </c>
      <c r="B151" s="5">
        <v>45292</v>
      </c>
      <c r="C151" s="93">
        <v>1335.37</v>
      </c>
      <c r="D151" s="93">
        <v>1335.37</v>
      </c>
      <c r="E151" s="93">
        <f t="shared" si="2"/>
        <v>0</v>
      </c>
      <c r="F151" s="2" t="s">
        <v>509</v>
      </c>
      <c r="G151" s="94" t="s">
        <v>506</v>
      </c>
      <c r="H151" s="2" t="s">
        <v>583</v>
      </c>
      <c r="I151" s="2" t="str">
        <f>IF(MONTH(B151)&lt;=Elaborazione!$C$1,G151&amp;H151,"")</f>
        <v>PersonaleMarketing</v>
      </c>
    </row>
    <row r="152" spans="1:9" ht="13.5" x14ac:dyDescent="0.35">
      <c r="A152" s="2" t="s">
        <v>647</v>
      </c>
      <c r="B152" s="5">
        <v>45292</v>
      </c>
      <c r="C152" s="93">
        <v>5444.03</v>
      </c>
      <c r="D152" s="93">
        <v>5444.03</v>
      </c>
      <c r="E152" s="93">
        <f t="shared" si="2"/>
        <v>0</v>
      </c>
      <c r="F152" s="2" t="s">
        <v>510</v>
      </c>
      <c r="G152" s="94" t="s">
        <v>506</v>
      </c>
      <c r="H152" s="2" t="s">
        <v>583</v>
      </c>
      <c r="I152" s="2" t="str">
        <f>IF(MONTH(B152)&lt;=Elaborazione!$C$1,G152&amp;H152,"")</f>
        <v>PersonaleMarketing</v>
      </c>
    </row>
    <row r="153" spans="1:9" ht="13.5" x14ac:dyDescent="0.35">
      <c r="A153" s="2" t="s">
        <v>163</v>
      </c>
      <c r="B153" s="5">
        <v>45292</v>
      </c>
      <c r="C153" s="93">
        <v>617.46</v>
      </c>
      <c r="D153" s="93">
        <v>617.46</v>
      </c>
      <c r="E153" s="93">
        <f t="shared" si="2"/>
        <v>0</v>
      </c>
      <c r="F153" s="2" t="s">
        <v>514</v>
      </c>
      <c r="G153" s="94" t="s">
        <v>506</v>
      </c>
      <c r="H153" s="2" t="s">
        <v>583</v>
      </c>
      <c r="I153" s="2" t="str">
        <f>IF(MONTH(B153)&lt;=Elaborazione!$C$1,G153&amp;H153,"")</f>
        <v>PersonaleMarketing</v>
      </c>
    </row>
    <row r="154" spans="1:9" ht="13.5" x14ac:dyDescent="0.35">
      <c r="A154" s="2" t="s">
        <v>648</v>
      </c>
      <c r="B154" s="5">
        <v>45292</v>
      </c>
      <c r="C154" s="93">
        <v>23.21</v>
      </c>
      <c r="D154" s="93">
        <v>23.21</v>
      </c>
      <c r="E154" s="93">
        <f t="shared" si="2"/>
        <v>0</v>
      </c>
      <c r="F154" s="2" t="s">
        <v>511</v>
      </c>
      <c r="G154" s="94" t="s">
        <v>506</v>
      </c>
      <c r="H154" s="2" t="s">
        <v>583</v>
      </c>
      <c r="I154" s="2" t="str">
        <f>IF(MONTH(B154)&lt;=Elaborazione!$C$1,G154&amp;H154,"")</f>
        <v>PersonaleMarketing</v>
      </c>
    </row>
    <row r="155" spans="1:9" ht="13.5" x14ac:dyDescent="0.35">
      <c r="A155" s="2" t="s">
        <v>649</v>
      </c>
      <c r="B155" s="5">
        <v>45292</v>
      </c>
      <c r="C155" s="93">
        <v>9.5</v>
      </c>
      <c r="D155" s="93">
        <v>9.5</v>
      </c>
      <c r="E155" s="93">
        <f t="shared" si="2"/>
        <v>0</v>
      </c>
      <c r="F155" s="2" t="s">
        <v>515</v>
      </c>
      <c r="G155" s="94" t="s">
        <v>506</v>
      </c>
      <c r="H155" s="2" t="s">
        <v>583</v>
      </c>
      <c r="I155" s="2" t="str">
        <f>IF(MONTH(B155)&lt;=Elaborazione!$C$1,G155&amp;H155,"")</f>
        <v>PersonaleMarketing</v>
      </c>
    </row>
    <row r="156" spans="1:9" ht="13.5" x14ac:dyDescent="0.35">
      <c r="A156" s="2" t="s">
        <v>0</v>
      </c>
      <c r="B156" s="5">
        <v>45292</v>
      </c>
      <c r="C156" s="93">
        <v>3164.17</v>
      </c>
      <c r="D156" s="93">
        <v>3164.17</v>
      </c>
      <c r="E156" s="93">
        <f t="shared" si="2"/>
        <v>0</v>
      </c>
      <c r="F156" s="2" t="s">
        <v>523</v>
      </c>
      <c r="G156" s="94" t="s">
        <v>506</v>
      </c>
      <c r="H156" s="2" t="s">
        <v>583</v>
      </c>
      <c r="I156" s="2" t="str">
        <f>IF(MONTH(B156)&lt;=Elaborazione!$C$1,G156&amp;H156,"")</f>
        <v>PersonaleMarketing</v>
      </c>
    </row>
    <row r="157" spans="1:9" ht="13.5" x14ac:dyDescent="0.35">
      <c r="A157" s="2" t="s">
        <v>224</v>
      </c>
      <c r="B157" s="5">
        <v>45292</v>
      </c>
      <c r="C157" s="93">
        <v>20000</v>
      </c>
      <c r="D157" s="93"/>
      <c r="E157" s="93">
        <f t="shared" si="2"/>
        <v>-20000</v>
      </c>
      <c r="F157" s="2" t="s">
        <v>545</v>
      </c>
      <c r="G157" s="94" t="s">
        <v>540</v>
      </c>
      <c r="H157" s="2" t="s">
        <v>583</v>
      </c>
      <c r="I157" s="2" t="str">
        <f>IF(MONTH(B157)&lt;=Elaborazione!$C$1,G157&amp;H157,"")</f>
        <v>Consulenze &amp; serviziMarketing</v>
      </c>
    </row>
    <row r="158" spans="1:9" ht="13.5" x14ac:dyDescent="0.35">
      <c r="A158" s="2" t="s">
        <v>358</v>
      </c>
      <c r="B158" s="5">
        <v>45292</v>
      </c>
      <c r="C158" s="93"/>
      <c r="D158" s="93">
        <v>42.09</v>
      </c>
      <c r="E158" s="93">
        <f t="shared" si="2"/>
        <v>42.09</v>
      </c>
      <c r="F158" s="2" t="s">
        <v>571</v>
      </c>
      <c r="G158" s="94" t="s">
        <v>570</v>
      </c>
      <c r="H158" s="2" t="s">
        <v>583</v>
      </c>
      <c r="I158" s="2" t="str">
        <f>IF(MONTH(B158)&lt;=Elaborazione!$C$1,G158&amp;H158,"")</f>
        <v>FormazioneMarketing</v>
      </c>
    </row>
    <row r="159" spans="1:9" ht="13.5" x14ac:dyDescent="0.35">
      <c r="A159" s="2" t="s">
        <v>221</v>
      </c>
      <c r="B159" s="5">
        <v>45292</v>
      </c>
      <c r="C159" s="93">
        <v>43174.8</v>
      </c>
      <c r="D159" s="93">
        <v>84535.01</v>
      </c>
      <c r="E159" s="93">
        <f t="shared" si="2"/>
        <v>41360.209999999992</v>
      </c>
      <c r="F159" s="2" t="s">
        <v>553</v>
      </c>
      <c r="G159" s="94" t="s">
        <v>550</v>
      </c>
      <c r="H159" s="2" t="s">
        <v>583</v>
      </c>
      <c r="I159" s="2" t="str">
        <f>IF(MONTH(B159)&lt;=Elaborazione!$C$1,G159&amp;H159,"")</f>
        <v>Spese promozionaliMarketing</v>
      </c>
    </row>
    <row r="160" spans="1:9" ht="13.5" x14ac:dyDescent="0.35">
      <c r="A160" s="2" t="s">
        <v>223</v>
      </c>
      <c r="B160" s="5">
        <v>45292</v>
      </c>
      <c r="C160" s="93">
        <v>268750</v>
      </c>
      <c r="D160" s="93">
        <v>268750</v>
      </c>
      <c r="E160" s="93">
        <f t="shared" si="2"/>
        <v>0</v>
      </c>
      <c r="F160" s="2" t="s">
        <v>560</v>
      </c>
      <c r="G160" s="94" t="s">
        <v>550</v>
      </c>
      <c r="H160" s="2" t="s">
        <v>583</v>
      </c>
      <c r="I160" s="2" t="str">
        <f>IF(MONTH(B160)&lt;=Elaborazione!$C$1,G160&amp;H160,"")</f>
        <v>Spese promozionaliMarketing</v>
      </c>
    </row>
    <row r="161" spans="1:9" ht="13.5" x14ac:dyDescent="0.35">
      <c r="A161" s="2" t="s">
        <v>225</v>
      </c>
      <c r="B161" s="5">
        <v>45292</v>
      </c>
      <c r="C161" s="93">
        <v>14000</v>
      </c>
      <c r="D161" s="93">
        <v>14000</v>
      </c>
      <c r="E161" s="93">
        <f t="shared" si="2"/>
        <v>0</v>
      </c>
      <c r="F161" s="2" t="s">
        <v>556</v>
      </c>
      <c r="G161" s="94" t="s">
        <v>550</v>
      </c>
      <c r="H161" s="2" t="s">
        <v>583</v>
      </c>
      <c r="I161" s="2" t="str">
        <f>IF(MONTH(B161)&lt;=Elaborazione!$C$1,G161&amp;H161,"")</f>
        <v>Spese promozionaliMarketing</v>
      </c>
    </row>
    <row r="162" spans="1:9" ht="13.5" x14ac:dyDescent="0.35">
      <c r="A162" s="2" t="s">
        <v>219</v>
      </c>
      <c r="B162" s="5">
        <v>45292</v>
      </c>
      <c r="C162" s="93">
        <v>76532.600000000006</v>
      </c>
      <c r="D162" s="93">
        <v>76533.039999999994</v>
      </c>
      <c r="E162" s="93">
        <f t="shared" si="2"/>
        <v>0.43999999998777639</v>
      </c>
      <c r="F162" s="2" t="s">
        <v>552</v>
      </c>
      <c r="G162" s="94" t="s">
        <v>550</v>
      </c>
      <c r="H162" s="2" t="s">
        <v>583</v>
      </c>
      <c r="I162" s="2" t="str">
        <f>IF(MONTH(B162)&lt;=Elaborazione!$C$1,G162&amp;H162,"")</f>
        <v>Spese promozionaliMarketing</v>
      </c>
    </row>
    <row r="163" spans="1:9" ht="13.5" x14ac:dyDescent="0.35">
      <c r="A163" s="2" t="s">
        <v>220</v>
      </c>
      <c r="B163" s="5">
        <v>45292</v>
      </c>
      <c r="C163" s="93">
        <v>52829.31</v>
      </c>
      <c r="D163" s="93">
        <v>31549.82</v>
      </c>
      <c r="E163" s="93">
        <f t="shared" si="2"/>
        <v>-21279.489999999998</v>
      </c>
      <c r="F163" s="2" t="s">
        <v>554</v>
      </c>
      <c r="G163" s="94" t="s">
        <v>550</v>
      </c>
      <c r="H163" s="2" t="s">
        <v>583</v>
      </c>
      <c r="I163" s="2" t="str">
        <f>IF(MONTH(B163)&lt;=Elaborazione!$C$1,G163&amp;H163,"")</f>
        <v>Spese promozionaliMarketing</v>
      </c>
    </row>
    <row r="164" spans="1:9" ht="13.5" x14ac:dyDescent="0.35">
      <c r="A164" s="2" t="s">
        <v>222</v>
      </c>
      <c r="B164" s="5">
        <v>45292</v>
      </c>
      <c r="C164" s="93">
        <v>-11000</v>
      </c>
      <c r="D164" s="93">
        <v>-11000</v>
      </c>
      <c r="E164" s="93">
        <f t="shared" si="2"/>
        <v>0</v>
      </c>
      <c r="F164" s="2" t="s">
        <v>559</v>
      </c>
      <c r="G164" s="94" t="s">
        <v>550</v>
      </c>
      <c r="H164" s="2" t="s">
        <v>583</v>
      </c>
      <c r="I164" s="2" t="str">
        <f>IF(MONTH(B164)&lt;=Elaborazione!$C$1,G164&amp;H164,"")</f>
        <v>Spese promozionaliMarketing</v>
      </c>
    </row>
    <row r="165" spans="1:9" ht="13.5" x14ac:dyDescent="0.35">
      <c r="A165" s="2" t="s">
        <v>1</v>
      </c>
      <c r="B165" s="5">
        <v>45292</v>
      </c>
      <c r="C165" s="93">
        <v>1681.81</v>
      </c>
      <c r="D165" s="93">
        <v>1681.81</v>
      </c>
      <c r="E165" s="93">
        <f t="shared" si="2"/>
        <v>0</v>
      </c>
      <c r="F165" s="2" t="s">
        <v>512</v>
      </c>
      <c r="G165" s="94" t="s">
        <v>506</v>
      </c>
      <c r="H165" s="2" t="s">
        <v>583</v>
      </c>
      <c r="I165" s="2" t="str">
        <f>IF(MONTH(B165)&lt;=Elaborazione!$C$1,G165&amp;H165,"")</f>
        <v>PersonaleMarketing</v>
      </c>
    </row>
    <row r="166" spans="1:9" ht="13.5" x14ac:dyDescent="0.35">
      <c r="A166" s="2" t="s">
        <v>164</v>
      </c>
      <c r="B166" s="5">
        <v>45292</v>
      </c>
      <c r="C166" s="93">
        <v>460</v>
      </c>
      <c r="D166" s="93">
        <v>460</v>
      </c>
      <c r="E166" s="93">
        <f t="shared" si="2"/>
        <v>0</v>
      </c>
      <c r="F166" s="2" t="s">
        <v>520</v>
      </c>
      <c r="G166" s="94" t="s">
        <v>506</v>
      </c>
      <c r="H166" s="2" t="s">
        <v>583</v>
      </c>
      <c r="I166" s="2" t="str">
        <f>IF(MONTH(B166)&lt;=Elaborazione!$C$1,G166&amp;H166,"")</f>
        <v>PersonaleMarketing</v>
      </c>
    </row>
    <row r="167" spans="1:9" ht="13.5" x14ac:dyDescent="0.35">
      <c r="A167" s="2" t="s">
        <v>2</v>
      </c>
      <c r="B167" s="5">
        <v>45292</v>
      </c>
      <c r="C167" s="93">
        <v>981.15</v>
      </c>
      <c r="D167" s="93">
        <v>981.15</v>
      </c>
      <c r="E167" s="93">
        <f t="shared" si="2"/>
        <v>0</v>
      </c>
      <c r="F167" s="2" t="s">
        <v>513</v>
      </c>
      <c r="G167" s="94" t="s">
        <v>506</v>
      </c>
      <c r="H167" s="2" t="s">
        <v>583</v>
      </c>
      <c r="I167" s="2" t="str">
        <f>IF(MONTH(B167)&lt;=Elaborazione!$C$1,G167&amp;H167,"")</f>
        <v>PersonaleMarketing</v>
      </c>
    </row>
    <row r="168" spans="1:9" ht="13.5" x14ac:dyDescent="0.35">
      <c r="A168" s="2" t="s">
        <v>3</v>
      </c>
      <c r="B168" s="5">
        <v>45292</v>
      </c>
      <c r="C168" s="93">
        <v>28543.88</v>
      </c>
      <c r="D168" s="93">
        <v>28543.88</v>
      </c>
      <c r="E168" s="93">
        <f t="shared" si="2"/>
        <v>0</v>
      </c>
      <c r="F168" s="2" t="s">
        <v>508</v>
      </c>
      <c r="G168" s="94" t="s">
        <v>506</v>
      </c>
      <c r="H168" s="94" t="s">
        <v>655</v>
      </c>
      <c r="I168" s="2" t="str">
        <f>IF(MONTH(B168)&lt;=Elaborazione!$C$1,G168&amp;H168,"")</f>
        <v>PersonaleProduzione</v>
      </c>
    </row>
    <row r="169" spans="1:9" ht="13.5" x14ac:dyDescent="0.35">
      <c r="A169" s="2" t="s">
        <v>4</v>
      </c>
      <c r="B169" s="5">
        <v>45292</v>
      </c>
      <c r="C169" s="93">
        <v>4555.1899999999996</v>
      </c>
      <c r="D169" s="93">
        <v>4555.1899999999996</v>
      </c>
      <c r="E169" s="93">
        <f t="shared" si="2"/>
        <v>0</v>
      </c>
      <c r="F169" s="2" t="s">
        <v>509</v>
      </c>
      <c r="G169" s="94" t="s">
        <v>506</v>
      </c>
      <c r="H169" s="94" t="s">
        <v>655</v>
      </c>
      <c r="I169" s="2" t="str">
        <f>IF(MONTH(B169)&lt;=Elaborazione!$C$1,G169&amp;H169,"")</f>
        <v>PersonaleProduzione</v>
      </c>
    </row>
    <row r="170" spans="1:9" ht="13.5" x14ac:dyDescent="0.35">
      <c r="A170" s="2" t="s">
        <v>5</v>
      </c>
      <c r="B170" s="5">
        <v>45292</v>
      </c>
      <c r="C170" s="93">
        <v>6510.05</v>
      </c>
      <c r="D170" s="93">
        <v>6510.05</v>
      </c>
      <c r="E170" s="93">
        <f t="shared" si="2"/>
        <v>0</v>
      </c>
      <c r="F170" s="2" t="s">
        <v>510</v>
      </c>
      <c r="G170" s="94" t="s">
        <v>506</v>
      </c>
      <c r="H170" s="94" t="s">
        <v>655</v>
      </c>
      <c r="I170" s="2" t="str">
        <f>IF(MONTH(B170)&lt;=Elaborazione!$C$1,G170&amp;H170,"")</f>
        <v>PersonaleProduzione</v>
      </c>
    </row>
    <row r="171" spans="1:9" ht="13.5" x14ac:dyDescent="0.35">
      <c r="A171" s="2" t="s">
        <v>6</v>
      </c>
      <c r="B171" s="5">
        <v>45292</v>
      </c>
      <c r="C171" s="93">
        <v>375.45</v>
      </c>
      <c r="D171" s="93">
        <v>375.45</v>
      </c>
      <c r="E171" s="93">
        <f t="shared" si="2"/>
        <v>0</v>
      </c>
      <c r="F171" s="2" t="s">
        <v>514</v>
      </c>
      <c r="G171" s="94" t="s">
        <v>506</v>
      </c>
      <c r="H171" s="94" t="s">
        <v>655</v>
      </c>
      <c r="I171" s="2" t="str">
        <f>IF(MONTH(B171)&lt;=Elaborazione!$C$1,G171&amp;H171,"")</f>
        <v>PersonaleProduzione</v>
      </c>
    </row>
    <row r="172" spans="1:9" ht="13.5" x14ac:dyDescent="0.35">
      <c r="A172" s="2" t="s">
        <v>7</v>
      </c>
      <c r="B172" s="5">
        <v>45292</v>
      </c>
      <c r="C172" s="93">
        <v>184.2</v>
      </c>
      <c r="D172" s="93">
        <v>184.2</v>
      </c>
      <c r="E172" s="93">
        <f t="shared" si="2"/>
        <v>0</v>
      </c>
      <c r="F172" s="2" t="s">
        <v>511</v>
      </c>
      <c r="G172" s="94" t="s">
        <v>506</v>
      </c>
      <c r="H172" s="94" t="s">
        <v>655</v>
      </c>
      <c r="I172" s="2" t="str">
        <f>IF(MONTH(B172)&lt;=Elaborazione!$C$1,G172&amp;H172,"")</f>
        <v>PersonaleProduzione</v>
      </c>
    </row>
    <row r="173" spans="1:9" ht="13.5" x14ac:dyDescent="0.35">
      <c r="A173" s="2" t="s">
        <v>8</v>
      </c>
      <c r="B173" s="5">
        <v>45292</v>
      </c>
      <c r="C173" s="93">
        <v>197</v>
      </c>
      <c r="D173" s="93">
        <v>197</v>
      </c>
      <c r="E173" s="93">
        <f t="shared" si="2"/>
        <v>0</v>
      </c>
      <c r="F173" s="2" t="s">
        <v>515</v>
      </c>
      <c r="G173" s="94" t="s">
        <v>506</v>
      </c>
      <c r="H173" s="94" t="s">
        <v>655</v>
      </c>
      <c r="I173" s="2" t="str">
        <f>IF(MONTH(B173)&lt;=Elaborazione!$C$1,G173&amp;H173,"")</f>
        <v>PersonaleProduzione</v>
      </c>
    </row>
    <row r="174" spans="1:9" ht="13.5" x14ac:dyDescent="0.35">
      <c r="A174" s="2" t="s">
        <v>9</v>
      </c>
      <c r="B174" s="5">
        <v>45292</v>
      </c>
      <c r="C174" s="93">
        <v>3694.02</v>
      </c>
      <c r="D174" s="93">
        <v>3694.02</v>
      </c>
      <c r="E174" s="93">
        <f t="shared" si="2"/>
        <v>0</v>
      </c>
      <c r="F174" s="2" t="s">
        <v>523</v>
      </c>
      <c r="G174" s="94" t="s">
        <v>506</v>
      </c>
      <c r="H174" s="94" t="s">
        <v>655</v>
      </c>
      <c r="I174" s="2" t="str">
        <f>IF(MONTH(B174)&lt;=Elaborazione!$C$1,G174&amp;H174,"")</f>
        <v>PersonaleProduzione</v>
      </c>
    </row>
    <row r="175" spans="1:9" ht="13.5" x14ac:dyDescent="0.35">
      <c r="A175" s="2" t="s">
        <v>10</v>
      </c>
      <c r="B175" s="5">
        <v>45292</v>
      </c>
      <c r="C175" s="93">
        <v>1350</v>
      </c>
      <c r="D175" s="93">
        <v>1350</v>
      </c>
      <c r="E175" s="93">
        <f t="shared" si="2"/>
        <v>0</v>
      </c>
      <c r="F175" s="2" t="s">
        <v>548</v>
      </c>
      <c r="G175" s="94" t="s">
        <v>540</v>
      </c>
      <c r="H175" s="94" t="s">
        <v>655</v>
      </c>
      <c r="I175" s="2" t="str">
        <f>IF(MONTH(B175)&lt;=Elaborazione!$C$1,G175&amp;H175,"")</f>
        <v>Consulenze &amp; serviziProduzione</v>
      </c>
    </row>
    <row r="176" spans="1:9" ht="13.5" x14ac:dyDescent="0.35">
      <c r="A176" s="2" t="s">
        <v>165</v>
      </c>
      <c r="B176" s="5">
        <v>45292</v>
      </c>
      <c r="C176" s="93">
        <v>2872.6</v>
      </c>
      <c r="D176" s="93">
        <v>2872.6</v>
      </c>
      <c r="E176" s="93">
        <f t="shared" si="2"/>
        <v>0</v>
      </c>
      <c r="F176" s="2" t="s">
        <v>539</v>
      </c>
      <c r="G176" s="94" t="s">
        <v>540</v>
      </c>
      <c r="H176" s="94" t="s">
        <v>655</v>
      </c>
      <c r="I176" s="2" t="str">
        <f>IF(MONTH(B176)&lt;=Elaborazione!$C$1,G176&amp;H176,"")</f>
        <v>Consulenze &amp; serviziProduzione</v>
      </c>
    </row>
    <row r="177" spans="1:9" ht="13.5" x14ac:dyDescent="0.35">
      <c r="A177" s="2" t="s">
        <v>252</v>
      </c>
      <c r="B177" s="5">
        <v>45292</v>
      </c>
      <c r="C177" s="93"/>
      <c r="D177" s="93">
        <v>3.13</v>
      </c>
      <c r="E177" s="93">
        <f t="shared" si="2"/>
        <v>3.13</v>
      </c>
      <c r="F177" s="2" t="s">
        <v>565</v>
      </c>
      <c r="G177" s="94" t="s">
        <v>524</v>
      </c>
      <c r="H177" s="94" t="s">
        <v>655</v>
      </c>
      <c r="I177" s="2" t="str">
        <f>IF(MONTH(B177)&lt;=Elaborazione!$C$1,G177&amp;H177,"")</f>
        <v>Spese generaliProduzione</v>
      </c>
    </row>
    <row r="178" spans="1:9" ht="13.5" x14ac:dyDescent="0.35">
      <c r="A178" s="2" t="s">
        <v>11</v>
      </c>
      <c r="B178" s="5">
        <v>45292</v>
      </c>
      <c r="C178" s="93">
        <v>7964.09</v>
      </c>
      <c r="D178" s="93">
        <v>7964.09</v>
      </c>
      <c r="E178" s="93">
        <f t="shared" si="2"/>
        <v>0</v>
      </c>
      <c r="F178" s="2" t="s">
        <v>571</v>
      </c>
      <c r="G178" s="94" t="s">
        <v>570</v>
      </c>
      <c r="H178" s="94" t="s">
        <v>655</v>
      </c>
      <c r="I178" s="2" t="str">
        <f>IF(MONTH(B178)&lt;=Elaborazione!$C$1,G178&amp;H178,"")</f>
        <v>FormazioneProduzione</v>
      </c>
    </row>
    <row r="179" spans="1:9" ht="13.5" x14ac:dyDescent="0.35">
      <c r="A179" s="2" t="s">
        <v>12</v>
      </c>
      <c r="B179" s="5">
        <v>45292</v>
      </c>
      <c r="C179" s="93">
        <v>14.4</v>
      </c>
      <c r="D179" s="93">
        <v>14.4</v>
      </c>
      <c r="E179" s="93">
        <f t="shared" si="2"/>
        <v>0</v>
      </c>
      <c r="F179" s="2" t="s">
        <v>572</v>
      </c>
      <c r="G179" s="94" t="s">
        <v>570</v>
      </c>
      <c r="H179" s="94" t="s">
        <v>655</v>
      </c>
      <c r="I179" s="2" t="str">
        <f>IF(MONTH(B179)&lt;=Elaborazione!$C$1,G179&amp;H179,"")</f>
        <v>FormazioneProduzione</v>
      </c>
    </row>
    <row r="180" spans="1:9" ht="13.5" x14ac:dyDescent="0.35">
      <c r="A180" s="2" t="s">
        <v>166</v>
      </c>
      <c r="B180" s="5">
        <v>45292</v>
      </c>
      <c r="C180" s="93">
        <v>-120</v>
      </c>
      <c r="D180" s="93">
        <v>-120</v>
      </c>
      <c r="E180" s="93">
        <f t="shared" si="2"/>
        <v>0</v>
      </c>
      <c r="F180" s="2" t="s">
        <v>573</v>
      </c>
      <c r="G180" s="94" t="s">
        <v>570</v>
      </c>
      <c r="H180" s="94" t="s">
        <v>655</v>
      </c>
      <c r="I180" s="2" t="str">
        <f>IF(MONTH(B180)&lt;=Elaborazione!$C$1,G180&amp;H180,"")</f>
        <v>FormazioneProduzione</v>
      </c>
    </row>
    <row r="181" spans="1:9" ht="13.5" x14ac:dyDescent="0.35">
      <c r="A181" s="2" t="s">
        <v>167</v>
      </c>
      <c r="B181" s="5">
        <v>45292</v>
      </c>
      <c r="C181" s="93">
        <v>25.91</v>
      </c>
      <c r="D181" s="93">
        <v>25.91</v>
      </c>
      <c r="E181" s="93">
        <f t="shared" si="2"/>
        <v>0</v>
      </c>
      <c r="F181" s="2" t="s">
        <v>526</v>
      </c>
      <c r="G181" s="94" t="s">
        <v>524</v>
      </c>
      <c r="H181" s="94" t="s">
        <v>655</v>
      </c>
      <c r="I181" s="2" t="str">
        <f>IF(MONTH(B181)&lt;=Elaborazione!$C$1,G181&amp;H181,"")</f>
        <v>Spese generaliProduzione</v>
      </c>
    </row>
    <row r="182" spans="1:9" ht="13.5" x14ac:dyDescent="0.35">
      <c r="A182" s="2" t="s">
        <v>168</v>
      </c>
      <c r="B182" s="5">
        <v>45292</v>
      </c>
      <c r="C182" s="93">
        <v>389.94</v>
      </c>
      <c r="D182" s="93">
        <v>389.94</v>
      </c>
      <c r="E182" s="93">
        <f t="shared" si="2"/>
        <v>0</v>
      </c>
      <c r="F182" s="2" t="s">
        <v>520</v>
      </c>
      <c r="G182" s="94" t="s">
        <v>506</v>
      </c>
      <c r="H182" s="94" t="s">
        <v>655</v>
      </c>
      <c r="I182" s="2" t="str">
        <f>IF(MONTH(B182)&lt;=Elaborazione!$C$1,G182&amp;H182,"")</f>
        <v>PersonaleProduzione</v>
      </c>
    </row>
    <row r="183" spans="1:9" ht="13.5" x14ac:dyDescent="0.35">
      <c r="A183" s="2" t="s">
        <v>13</v>
      </c>
      <c r="B183" s="5">
        <v>45292</v>
      </c>
      <c r="C183" s="93">
        <v>274.41000000000003</v>
      </c>
      <c r="D183" s="93">
        <v>274.41000000000003</v>
      </c>
      <c r="E183" s="93">
        <f t="shared" si="2"/>
        <v>0</v>
      </c>
      <c r="F183" s="2" t="s">
        <v>513</v>
      </c>
      <c r="G183" s="94" t="s">
        <v>506</v>
      </c>
      <c r="H183" s="94" t="s">
        <v>655</v>
      </c>
      <c r="I183" s="2" t="str">
        <f>IF(MONTH(B183)&lt;=Elaborazione!$C$1,G183&amp;H183,"")</f>
        <v>PersonaleProduzione</v>
      </c>
    </row>
    <row r="184" spans="1:9" ht="13.5" x14ac:dyDescent="0.35">
      <c r="A184" s="2" t="s">
        <v>363</v>
      </c>
      <c r="B184" s="5">
        <v>45292</v>
      </c>
      <c r="C184" s="93"/>
      <c r="D184" s="93">
        <v>0.4</v>
      </c>
      <c r="E184" s="93">
        <f t="shared" si="2"/>
        <v>0.4</v>
      </c>
      <c r="F184" s="2" t="s">
        <v>533</v>
      </c>
      <c r="G184" s="2" t="s">
        <v>689</v>
      </c>
      <c r="H184" s="94" t="s">
        <v>655</v>
      </c>
      <c r="I184" s="2" t="str">
        <f>IF(MONTH(B184)&lt;=Elaborazione!$C$1,G184&amp;H184,"")</f>
        <v>Imposte e tasseProduzione</v>
      </c>
    </row>
    <row r="185" spans="1:9" ht="13.5" x14ac:dyDescent="0.35">
      <c r="A185" s="2" t="s">
        <v>364</v>
      </c>
      <c r="B185" s="5">
        <v>45292</v>
      </c>
      <c r="C185" s="93"/>
      <c r="D185" s="93">
        <v>1.4551915228366852E-11</v>
      </c>
      <c r="E185" s="93">
        <f t="shared" si="2"/>
        <v>1.4551915228366852E-11</v>
      </c>
      <c r="F185" s="2" t="s">
        <v>575</v>
      </c>
      <c r="G185" s="94" t="s">
        <v>504</v>
      </c>
      <c r="H185" s="94" t="s">
        <v>655</v>
      </c>
      <c r="I185" s="2" t="str">
        <f>IF(MONTH(B185)&lt;=Elaborazione!$C$1,G185&amp;H185,"")</f>
        <v>AllocazioniProduzione</v>
      </c>
    </row>
    <row r="186" spans="1:9" ht="13.5" x14ac:dyDescent="0.35">
      <c r="A186" s="2" t="s">
        <v>14</v>
      </c>
      <c r="B186" s="5">
        <v>45292</v>
      </c>
      <c r="C186" s="93">
        <v>45996.26</v>
      </c>
      <c r="D186" s="93">
        <v>45996.26</v>
      </c>
      <c r="E186" s="93">
        <f t="shared" si="2"/>
        <v>0</v>
      </c>
      <c r="F186" s="2" t="s">
        <v>574</v>
      </c>
      <c r="G186" s="94" t="s">
        <v>504</v>
      </c>
      <c r="H186" s="94" t="s">
        <v>655</v>
      </c>
      <c r="I186" s="2" t="str">
        <f>IF(MONTH(B186)&lt;=Elaborazione!$C$1,G186&amp;H186,"")</f>
        <v>AllocazioniProduzione</v>
      </c>
    </row>
    <row r="187" spans="1:9" ht="13.5" x14ac:dyDescent="0.35">
      <c r="A187" s="2" t="s">
        <v>15</v>
      </c>
      <c r="B187" s="5">
        <v>45292</v>
      </c>
      <c r="C187" s="93">
        <v>11484.77</v>
      </c>
      <c r="D187" s="93">
        <v>11484.77</v>
      </c>
      <c r="E187" s="93">
        <f t="shared" si="2"/>
        <v>0</v>
      </c>
      <c r="F187" s="2" t="s">
        <v>508</v>
      </c>
      <c r="G187" s="94" t="s">
        <v>506</v>
      </c>
      <c r="H187" s="2" t="s">
        <v>665</v>
      </c>
      <c r="I187" s="2" t="str">
        <f>IF(MONTH(B187)&lt;=Elaborazione!$C$1,G187&amp;H187,"")</f>
        <v>PersonaleVendite US</v>
      </c>
    </row>
    <row r="188" spans="1:9" ht="13.5" x14ac:dyDescent="0.35">
      <c r="A188" s="2" t="s">
        <v>16</v>
      </c>
      <c r="B188" s="5">
        <v>45292</v>
      </c>
      <c r="C188" s="93">
        <v>62.5</v>
      </c>
      <c r="D188" s="93">
        <v>62.5</v>
      </c>
      <c r="E188" s="93">
        <f t="shared" si="2"/>
        <v>0</v>
      </c>
      <c r="F188" s="2" t="s">
        <v>509</v>
      </c>
      <c r="G188" s="94" t="s">
        <v>506</v>
      </c>
      <c r="H188" s="2" t="s">
        <v>665</v>
      </c>
      <c r="I188" s="2" t="str">
        <f>IF(MONTH(B188)&lt;=Elaborazione!$C$1,G188&amp;H188,"")</f>
        <v>PersonaleVendite US</v>
      </c>
    </row>
    <row r="189" spans="1:9" ht="13.5" x14ac:dyDescent="0.35">
      <c r="A189" s="2" t="s">
        <v>17</v>
      </c>
      <c r="B189" s="5">
        <v>45292</v>
      </c>
      <c r="C189" s="93">
        <v>2076.7600000000002</v>
      </c>
      <c r="D189" s="93">
        <v>2076.7600000000002</v>
      </c>
      <c r="E189" s="93">
        <f t="shared" si="2"/>
        <v>0</v>
      </c>
      <c r="F189" s="2" t="s">
        <v>516</v>
      </c>
      <c r="G189" s="94" t="s">
        <v>506</v>
      </c>
      <c r="H189" s="2" t="s">
        <v>665</v>
      </c>
      <c r="I189" s="2" t="str">
        <f>IF(MONTH(B189)&lt;=Elaborazione!$C$1,G189&amp;H189,"")</f>
        <v>PersonaleVendite US</v>
      </c>
    </row>
    <row r="190" spans="1:9" ht="13.5" x14ac:dyDescent="0.35">
      <c r="A190" s="2" t="s">
        <v>18</v>
      </c>
      <c r="B190" s="5">
        <v>45292</v>
      </c>
      <c r="C190" s="93">
        <v>5563.84</v>
      </c>
      <c r="D190" s="93">
        <v>5561.52</v>
      </c>
      <c r="E190" s="93">
        <f t="shared" si="2"/>
        <v>-2.319999999999709</v>
      </c>
      <c r="F190" s="2" t="s">
        <v>510</v>
      </c>
      <c r="G190" s="94" t="s">
        <v>506</v>
      </c>
      <c r="H190" s="2" t="s">
        <v>665</v>
      </c>
      <c r="I190" s="2" t="str">
        <f>IF(MONTH(B190)&lt;=Elaborazione!$C$1,G190&amp;H190,"")</f>
        <v>PersonaleVendite US</v>
      </c>
    </row>
    <row r="191" spans="1:9" ht="13.5" x14ac:dyDescent="0.35">
      <c r="A191" s="2" t="s">
        <v>169</v>
      </c>
      <c r="B191" s="5">
        <v>45292</v>
      </c>
      <c r="C191" s="93">
        <v>1125.42</v>
      </c>
      <c r="D191" s="93">
        <v>1125.42</v>
      </c>
      <c r="E191" s="93">
        <f t="shared" si="2"/>
        <v>0</v>
      </c>
      <c r="F191" s="2" t="s">
        <v>514</v>
      </c>
      <c r="G191" s="94" t="s">
        <v>506</v>
      </c>
      <c r="H191" s="2" t="s">
        <v>665</v>
      </c>
      <c r="I191" s="2" t="str">
        <f>IF(MONTH(B191)&lt;=Elaborazione!$C$1,G191&amp;H191,"")</f>
        <v>PersonaleVendite US</v>
      </c>
    </row>
    <row r="192" spans="1:9" ht="13.5" x14ac:dyDescent="0.35">
      <c r="A192" s="2" t="s">
        <v>19</v>
      </c>
      <c r="B192" s="5">
        <v>45292</v>
      </c>
      <c r="C192" s="93">
        <v>80.629999999999939</v>
      </c>
      <c r="D192" s="93">
        <v>80.629999999999939</v>
      </c>
      <c r="E192" s="93">
        <f t="shared" si="2"/>
        <v>0</v>
      </c>
      <c r="F192" s="2" t="s">
        <v>511</v>
      </c>
      <c r="G192" s="94" t="s">
        <v>506</v>
      </c>
      <c r="H192" s="2" t="s">
        <v>665</v>
      </c>
      <c r="I192" s="2" t="str">
        <f>IF(MONTH(B192)&lt;=Elaborazione!$C$1,G192&amp;H192,"")</f>
        <v>PersonaleVendite US</v>
      </c>
    </row>
    <row r="193" spans="1:9" ht="13.5" x14ac:dyDescent="0.35">
      <c r="A193" s="2" t="s">
        <v>20</v>
      </c>
      <c r="B193" s="5">
        <v>45292</v>
      </c>
      <c r="C193" s="93">
        <v>954.25</v>
      </c>
      <c r="D193" s="93">
        <v>954.25</v>
      </c>
      <c r="E193" s="93">
        <f t="shared" si="2"/>
        <v>0</v>
      </c>
      <c r="F193" s="2" t="s">
        <v>515</v>
      </c>
      <c r="G193" s="94" t="s">
        <v>506</v>
      </c>
      <c r="H193" s="2" t="s">
        <v>665</v>
      </c>
      <c r="I193" s="2" t="str">
        <f>IF(MONTH(B193)&lt;=Elaborazione!$C$1,G193&amp;H193,"")</f>
        <v>PersonaleVendite US</v>
      </c>
    </row>
    <row r="194" spans="1:9" ht="13.5" x14ac:dyDescent="0.35">
      <c r="A194" s="2" t="s">
        <v>21</v>
      </c>
      <c r="B194" s="5">
        <v>45292</v>
      </c>
      <c r="C194" s="93">
        <v>2452.08</v>
      </c>
      <c r="D194" s="93">
        <v>2452.08</v>
      </c>
      <c r="E194" s="93">
        <f t="shared" si="2"/>
        <v>0</v>
      </c>
      <c r="F194" s="2" t="s">
        <v>523</v>
      </c>
      <c r="G194" s="94" t="s">
        <v>506</v>
      </c>
      <c r="H194" s="2" t="s">
        <v>665</v>
      </c>
      <c r="I194" s="2" t="str">
        <f>IF(MONTH(B194)&lt;=Elaborazione!$C$1,G194&amp;H194,"")</f>
        <v>PersonaleVendite US</v>
      </c>
    </row>
    <row r="195" spans="1:9" ht="13.5" x14ac:dyDescent="0.35">
      <c r="A195" s="2" t="s">
        <v>147</v>
      </c>
      <c r="B195" s="5">
        <v>45292</v>
      </c>
      <c r="C195" s="93">
        <v>503.27</v>
      </c>
      <c r="D195" s="93">
        <v>503.27</v>
      </c>
      <c r="E195" s="93">
        <f t="shared" ref="E195:E258" si="3">+D195-C195</f>
        <v>0</v>
      </c>
      <c r="F195" s="2" t="s">
        <v>562</v>
      </c>
      <c r="G195" s="94" t="s">
        <v>561</v>
      </c>
      <c r="H195" s="2" t="s">
        <v>665</v>
      </c>
      <c r="I195" s="2" t="str">
        <f>IF(MONTH(B195)&lt;=Elaborazione!$C$1,G195&amp;H195,"")</f>
        <v>Ricerca del personaleVendite US</v>
      </c>
    </row>
    <row r="196" spans="1:9" ht="13.5" x14ac:dyDescent="0.35">
      <c r="A196" s="2" t="s">
        <v>22</v>
      </c>
      <c r="B196" s="5">
        <v>45292</v>
      </c>
      <c r="C196" s="93">
        <v>7200</v>
      </c>
      <c r="D196" s="93">
        <v>7200</v>
      </c>
      <c r="E196" s="93">
        <f t="shared" si="3"/>
        <v>0</v>
      </c>
      <c r="F196" s="2" t="s">
        <v>539</v>
      </c>
      <c r="G196" s="94" t="s">
        <v>540</v>
      </c>
      <c r="H196" s="2" t="s">
        <v>665</v>
      </c>
      <c r="I196" s="2" t="str">
        <f>IF(MONTH(B196)&lt;=Elaborazione!$C$1,G196&amp;H196,"")</f>
        <v>Consulenze &amp; serviziVendite US</v>
      </c>
    </row>
    <row r="197" spans="1:9" ht="13.5" x14ac:dyDescent="0.35">
      <c r="A197" s="2" t="s">
        <v>23</v>
      </c>
      <c r="B197" s="5">
        <v>45292</v>
      </c>
      <c r="C197" s="93">
        <v>94.5</v>
      </c>
      <c r="D197" s="93">
        <v>94.5</v>
      </c>
      <c r="E197" s="93">
        <f t="shared" si="3"/>
        <v>0</v>
      </c>
      <c r="F197" s="2" t="s">
        <v>564</v>
      </c>
      <c r="G197" s="94" t="s">
        <v>524</v>
      </c>
      <c r="H197" s="2" t="s">
        <v>665</v>
      </c>
      <c r="I197" s="2" t="str">
        <f>IF(MONTH(B197)&lt;=Elaborazione!$C$1,G197&amp;H197,"")</f>
        <v>Spese generaliVendite US</v>
      </c>
    </row>
    <row r="198" spans="1:9" ht="13.5" x14ac:dyDescent="0.35">
      <c r="A198" s="2" t="s">
        <v>24</v>
      </c>
      <c r="B198" s="5">
        <v>45292</v>
      </c>
      <c r="C198" s="93">
        <v>64.17</v>
      </c>
      <c r="D198" s="93">
        <v>64.17</v>
      </c>
      <c r="E198" s="93">
        <f t="shared" si="3"/>
        <v>0</v>
      </c>
      <c r="F198" s="2" t="s">
        <v>571</v>
      </c>
      <c r="G198" s="94" t="s">
        <v>570</v>
      </c>
      <c r="H198" s="2" t="s">
        <v>665</v>
      </c>
      <c r="I198" s="2" t="str">
        <f>IF(MONTH(B198)&lt;=Elaborazione!$C$1,G198&amp;H198,"")</f>
        <v>FormazioneVendite US</v>
      </c>
    </row>
    <row r="199" spans="1:9" ht="13.5" x14ac:dyDescent="0.35">
      <c r="A199" s="2" t="s">
        <v>170</v>
      </c>
      <c r="B199" s="5">
        <v>45292</v>
      </c>
      <c r="C199" s="93">
        <v>2221.8200000000002</v>
      </c>
      <c r="D199" s="93">
        <v>2221.8200000000002</v>
      </c>
      <c r="E199" s="93">
        <f t="shared" si="3"/>
        <v>0</v>
      </c>
      <c r="F199" s="2" t="s">
        <v>553</v>
      </c>
      <c r="G199" s="94" t="s">
        <v>550</v>
      </c>
      <c r="H199" s="2" t="s">
        <v>665</v>
      </c>
      <c r="I199" s="2" t="str">
        <f>IF(MONTH(B199)&lt;=Elaborazione!$C$1,G199&amp;H199,"")</f>
        <v>Spese promozionaliVendite US</v>
      </c>
    </row>
    <row r="200" spans="1:9" ht="13.5" x14ac:dyDescent="0.35">
      <c r="A200" s="2" t="s">
        <v>171</v>
      </c>
      <c r="B200" s="5">
        <v>45292</v>
      </c>
      <c r="C200" s="93">
        <v>25.91</v>
      </c>
      <c r="D200" s="93">
        <v>25.91</v>
      </c>
      <c r="E200" s="93">
        <f t="shared" si="3"/>
        <v>0</v>
      </c>
      <c r="F200" s="2" t="s">
        <v>526</v>
      </c>
      <c r="G200" s="94" t="s">
        <v>524</v>
      </c>
      <c r="H200" s="2" t="s">
        <v>665</v>
      </c>
      <c r="I200" s="2" t="str">
        <f>IF(MONTH(B200)&lt;=Elaborazione!$C$1,G200&amp;H200,"")</f>
        <v>Spese generaliVendite US</v>
      </c>
    </row>
    <row r="201" spans="1:9" ht="13.5" x14ac:dyDescent="0.35">
      <c r="A201" s="2" t="s">
        <v>25</v>
      </c>
      <c r="B201" s="5">
        <v>45292</v>
      </c>
      <c r="C201" s="93">
        <v>864</v>
      </c>
      <c r="D201" s="93">
        <v>864</v>
      </c>
      <c r="E201" s="93">
        <f t="shared" si="3"/>
        <v>0</v>
      </c>
      <c r="F201" s="2" t="s">
        <v>525</v>
      </c>
      <c r="G201" s="94" t="s">
        <v>524</v>
      </c>
      <c r="H201" s="2" t="s">
        <v>665</v>
      </c>
      <c r="I201" s="2" t="str">
        <f>IF(MONTH(B201)&lt;=Elaborazione!$C$1,G201&amp;H201,"")</f>
        <v>Spese generaliVendite US</v>
      </c>
    </row>
    <row r="202" spans="1:9" ht="13.5" x14ac:dyDescent="0.35">
      <c r="A202" s="2" t="s">
        <v>26</v>
      </c>
      <c r="B202" s="5">
        <v>45292</v>
      </c>
      <c r="C202" s="93">
        <v>1001.59</v>
      </c>
      <c r="D202" s="93">
        <v>1001.59</v>
      </c>
      <c r="E202" s="93">
        <f t="shared" si="3"/>
        <v>0</v>
      </c>
      <c r="F202" s="2" t="s">
        <v>512</v>
      </c>
      <c r="G202" s="94" t="s">
        <v>506</v>
      </c>
      <c r="H202" s="2" t="s">
        <v>665</v>
      </c>
      <c r="I202" s="2" t="str">
        <f>IF(MONTH(B202)&lt;=Elaborazione!$C$1,G202&amp;H202,"")</f>
        <v>PersonaleVendite US</v>
      </c>
    </row>
    <row r="203" spans="1:9" ht="13.5" x14ac:dyDescent="0.35">
      <c r="A203" s="2" t="s">
        <v>172</v>
      </c>
      <c r="B203" s="5">
        <v>45292</v>
      </c>
      <c r="C203" s="93">
        <v>339.5</v>
      </c>
      <c r="D203" s="93">
        <v>339.5</v>
      </c>
      <c r="E203" s="93">
        <f t="shared" si="3"/>
        <v>0</v>
      </c>
      <c r="F203" s="2" t="s">
        <v>520</v>
      </c>
      <c r="G203" s="94" t="s">
        <v>506</v>
      </c>
      <c r="H203" s="2" t="s">
        <v>665</v>
      </c>
      <c r="I203" s="2" t="str">
        <f>IF(MONTH(B203)&lt;=Elaborazione!$C$1,G203&amp;H203,"")</f>
        <v>PersonaleVendite US</v>
      </c>
    </row>
    <row r="204" spans="1:9" ht="13.5" x14ac:dyDescent="0.35">
      <c r="A204" s="2" t="s">
        <v>27</v>
      </c>
      <c r="B204" s="5">
        <v>45292</v>
      </c>
      <c r="C204" s="93">
        <v>1632.11</v>
      </c>
      <c r="D204" s="93">
        <v>1632.11</v>
      </c>
      <c r="E204" s="93">
        <f t="shared" si="3"/>
        <v>0</v>
      </c>
      <c r="F204" s="2" t="s">
        <v>513</v>
      </c>
      <c r="G204" s="94" t="s">
        <v>506</v>
      </c>
      <c r="H204" s="2" t="s">
        <v>665</v>
      </c>
      <c r="I204" s="2" t="str">
        <f>IF(MONTH(B204)&lt;=Elaborazione!$C$1,G204&amp;H204,"")</f>
        <v>PersonaleVendite US</v>
      </c>
    </row>
    <row r="205" spans="1:9" ht="13.5" x14ac:dyDescent="0.35">
      <c r="A205" s="2" t="s">
        <v>28</v>
      </c>
      <c r="B205" s="5">
        <v>45292</v>
      </c>
      <c r="C205" s="93">
        <v>24484</v>
      </c>
      <c r="D205" s="93">
        <v>24484</v>
      </c>
      <c r="E205" s="93">
        <f t="shared" si="3"/>
        <v>0</v>
      </c>
      <c r="F205" s="2" t="s">
        <v>508</v>
      </c>
      <c r="G205" s="94" t="s">
        <v>506</v>
      </c>
      <c r="H205" s="2" t="s">
        <v>665</v>
      </c>
      <c r="I205" s="2" t="str">
        <f>IF(MONTH(B205)&lt;=Elaborazione!$C$1,G205&amp;H205,"")</f>
        <v>PersonaleVendite US</v>
      </c>
    </row>
    <row r="206" spans="1:9" ht="13.5" x14ac:dyDescent="0.35">
      <c r="A206" s="2" t="s">
        <v>29</v>
      </c>
      <c r="B206" s="5">
        <v>45292</v>
      </c>
      <c r="C206" s="93">
        <v>4283.87</v>
      </c>
      <c r="D206" s="93">
        <v>4283.87</v>
      </c>
      <c r="E206" s="93">
        <f t="shared" si="3"/>
        <v>0</v>
      </c>
      <c r="F206" s="2" t="s">
        <v>516</v>
      </c>
      <c r="G206" s="94" t="s">
        <v>506</v>
      </c>
      <c r="H206" s="2" t="s">
        <v>665</v>
      </c>
      <c r="I206" s="2" t="str">
        <f>IF(MONTH(B206)&lt;=Elaborazione!$C$1,G206&amp;H206,"")</f>
        <v>PersonaleVendite US</v>
      </c>
    </row>
    <row r="207" spans="1:9" ht="13.5" x14ac:dyDescent="0.35">
      <c r="A207" s="2" t="s">
        <v>30</v>
      </c>
      <c r="B207" s="5">
        <v>45292</v>
      </c>
      <c r="C207" s="93">
        <v>15303.63</v>
      </c>
      <c r="D207" s="93">
        <v>15303.63</v>
      </c>
      <c r="E207" s="93">
        <f t="shared" si="3"/>
        <v>0</v>
      </c>
      <c r="F207" s="2" t="s">
        <v>510</v>
      </c>
      <c r="G207" s="94" t="s">
        <v>506</v>
      </c>
      <c r="H207" s="2" t="s">
        <v>665</v>
      </c>
      <c r="I207" s="2" t="str">
        <f>IF(MONTH(B207)&lt;=Elaborazione!$C$1,G207&amp;H207,"")</f>
        <v>PersonaleVendite US</v>
      </c>
    </row>
    <row r="208" spans="1:9" ht="13.5" x14ac:dyDescent="0.35">
      <c r="A208" s="2" t="s">
        <v>173</v>
      </c>
      <c r="B208" s="5">
        <v>45292</v>
      </c>
      <c r="C208" s="93">
        <v>1520.2</v>
      </c>
      <c r="D208" s="93">
        <v>1520.2</v>
      </c>
      <c r="E208" s="93">
        <f t="shared" si="3"/>
        <v>0</v>
      </c>
      <c r="F208" s="2" t="s">
        <v>514</v>
      </c>
      <c r="G208" s="94" t="s">
        <v>506</v>
      </c>
      <c r="H208" s="2" t="s">
        <v>665</v>
      </c>
      <c r="I208" s="2" t="str">
        <f>IF(MONTH(B208)&lt;=Elaborazione!$C$1,G208&amp;H208,"")</f>
        <v>PersonaleVendite US</v>
      </c>
    </row>
    <row r="209" spans="1:9" ht="13.5" x14ac:dyDescent="0.35">
      <c r="A209" s="2" t="s">
        <v>31</v>
      </c>
      <c r="B209" s="5">
        <v>45292</v>
      </c>
      <c r="C209" s="93">
        <v>58.02</v>
      </c>
      <c r="D209" s="93">
        <v>58.02</v>
      </c>
      <c r="E209" s="93">
        <f t="shared" si="3"/>
        <v>0</v>
      </c>
      <c r="F209" s="2" t="s">
        <v>511</v>
      </c>
      <c r="G209" s="94" t="s">
        <v>506</v>
      </c>
      <c r="H209" s="2" t="s">
        <v>665</v>
      </c>
      <c r="I209" s="2" t="str">
        <f>IF(MONTH(B209)&lt;=Elaborazione!$C$1,G209&amp;H209,"")</f>
        <v>PersonaleVendite US</v>
      </c>
    </row>
    <row r="210" spans="1:9" ht="13.5" x14ac:dyDescent="0.35">
      <c r="A210" s="2" t="s">
        <v>32</v>
      </c>
      <c r="B210" s="5">
        <v>45292</v>
      </c>
      <c r="C210" s="93">
        <v>1159.04</v>
      </c>
      <c r="D210" s="93">
        <v>1159.04</v>
      </c>
      <c r="E210" s="93">
        <f t="shared" si="3"/>
        <v>0</v>
      </c>
      <c r="F210" s="2" t="s">
        <v>515</v>
      </c>
      <c r="G210" s="94" t="s">
        <v>506</v>
      </c>
      <c r="H210" s="2" t="s">
        <v>665</v>
      </c>
      <c r="I210" s="2" t="str">
        <f>IF(MONTH(B210)&lt;=Elaborazione!$C$1,G210&amp;H210,"")</f>
        <v>PersonaleVendite US</v>
      </c>
    </row>
    <row r="211" spans="1:9" ht="13.5" x14ac:dyDescent="0.35">
      <c r="A211" s="2" t="s">
        <v>33</v>
      </c>
      <c r="B211" s="5">
        <v>45292</v>
      </c>
      <c r="C211" s="93">
        <v>4393.3900000000003</v>
      </c>
      <c r="D211" s="93">
        <v>4393.3900000000003</v>
      </c>
      <c r="E211" s="93">
        <f t="shared" si="3"/>
        <v>0</v>
      </c>
      <c r="F211" s="2" t="s">
        <v>523</v>
      </c>
      <c r="G211" s="94" t="s">
        <v>506</v>
      </c>
      <c r="H211" s="2" t="s">
        <v>665</v>
      </c>
      <c r="I211" s="2" t="str">
        <f>IF(MONTH(B211)&lt;=Elaborazione!$C$1,G211&amp;H211,"")</f>
        <v>PersonaleVendite US</v>
      </c>
    </row>
    <row r="212" spans="1:9" ht="13.5" x14ac:dyDescent="0.35">
      <c r="A212" s="2" t="s">
        <v>34</v>
      </c>
      <c r="B212" s="5">
        <v>45292</v>
      </c>
      <c r="C212" s="93">
        <v>49.92</v>
      </c>
      <c r="D212" s="93">
        <v>49.92</v>
      </c>
      <c r="E212" s="93">
        <f t="shared" si="3"/>
        <v>0</v>
      </c>
      <c r="F212" s="2" t="s">
        <v>564</v>
      </c>
      <c r="G212" s="94" t="s">
        <v>524</v>
      </c>
      <c r="H212" s="2" t="s">
        <v>665</v>
      </c>
      <c r="I212" s="2" t="str">
        <f>IF(MONTH(B212)&lt;=Elaborazione!$C$1,G212&amp;H212,"")</f>
        <v>Spese generaliVendite US</v>
      </c>
    </row>
    <row r="213" spans="1:9" ht="13.5" x14ac:dyDescent="0.35">
      <c r="A213" s="2" t="s">
        <v>174</v>
      </c>
      <c r="B213" s="5">
        <v>45292</v>
      </c>
      <c r="C213" s="93">
        <v>5.2</v>
      </c>
      <c r="D213" s="93">
        <v>5.2</v>
      </c>
      <c r="E213" s="93">
        <f t="shared" si="3"/>
        <v>0</v>
      </c>
      <c r="F213" s="2" t="s">
        <v>565</v>
      </c>
      <c r="G213" s="94" t="s">
        <v>524</v>
      </c>
      <c r="H213" s="2" t="s">
        <v>665</v>
      </c>
      <c r="I213" s="2" t="str">
        <f>IF(MONTH(B213)&lt;=Elaborazione!$C$1,G213&amp;H213,"")</f>
        <v>Spese generaliVendite US</v>
      </c>
    </row>
    <row r="214" spans="1:9" ht="13.5" x14ac:dyDescent="0.35">
      <c r="A214" s="2" t="s">
        <v>35</v>
      </c>
      <c r="B214" s="5">
        <v>45292</v>
      </c>
      <c r="C214" s="93">
        <v>1820.88</v>
      </c>
      <c r="D214" s="93">
        <v>1820.88</v>
      </c>
      <c r="E214" s="93">
        <f t="shared" si="3"/>
        <v>0</v>
      </c>
      <c r="F214" s="2" t="s">
        <v>553</v>
      </c>
      <c r="G214" s="94" t="s">
        <v>550</v>
      </c>
      <c r="H214" s="2" t="s">
        <v>665</v>
      </c>
      <c r="I214" s="2" t="str">
        <f>IF(MONTH(B214)&lt;=Elaborazione!$C$1,G214&amp;H214,"")</f>
        <v>Spese promozionaliVendite US</v>
      </c>
    </row>
    <row r="215" spans="1:9" ht="13.5" x14ac:dyDescent="0.35">
      <c r="A215" s="2" t="s">
        <v>175</v>
      </c>
      <c r="B215" s="5">
        <v>45292</v>
      </c>
      <c r="C215" s="93">
        <v>129.55000000000001</v>
      </c>
      <c r="D215" s="93">
        <v>129.55000000000001</v>
      </c>
      <c r="E215" s="93">
        <f t="shared" si="3"/>
        <v>0</v>
      </c>
      <c r="F215" s="2" t="s">
        <v>526</v>
      </c>
      <c r="G215" s="94" t="s">
        <v>524</v>
      </c>
      <c r="H215" s="2" t="s">
        <v>665</v>
      </c>
      <c r="I215" s="2" t="str">
        <f>IF(MONTH(B215)&lt;=Elaborazione!$C$1,G215&amp;H215,"")</f>
        <v>Spese generaliVendite US</v>
      </c>
    </row>
    <row r="216" spans="1:9" ht="13.5" x14ac:dyDescent="0.35">
      <c r="A216" s="2" t="s">
        <v>36</v>
      </c>
      <c r="B216" s="5">
        <v>45292</v>
      </c>
      <c r="C216" s="93">
        <v>3875.49</v>
      </c>
      <c r="D216" s="93">
        <v>3875.49</v>
      </c>
      <c r="E216" s="93">
        <f t="shared" si="3"/>
        <v>0</v>
      </c>
      <c r="F216" s="2" t="s">
        <v>512</v>
      </c>
      <c r="G216" s="94" t="s">
        <v>506</v>
      </c>
      <c r="H216" s="2" t="s">
        <v>665</v>
      </c>
      <c r="I216" s="2" t="str">
        <f>IF(MONTH(B216)&lt;=Elaborazione!$C$1,G216&amp;H216,"")</f>
        <v>PersonaleVendite US</v>
      </c>
    </row>
    <row r="217" spans="1:9" ht="13.5" x14ac:dyDescent="0.35">
      <c r="A217" s="2" t="s">
        <v>176</v>
      </c>
      <c r="B217" s="5">
        <v>45292</v>
      </c>
      <c r="C217" s="93">
        <v>792.01</v>
      </c>
      <c r="D217" s="93">
        <v>792.01</v>
      </c>
      <c r="E217" s="93">
        <f t="shared" si="3"/>
        <v>0</v>
      </c>
      <c r="F217" s="2" t="s">
        <v>520</v>
      </c>
      <c r="G217" s="94" t="s">
        <v>506</v>
      </c>
      <c r="H217" s="2" t="s">
        <v>665</v>
      </c>
      <c r="I217" s="2" t="str">
        <f>IF(MONTH(B217)&lt;=Elaborazione!$C$1,G217&amp;H217,"")</f>
        <v>PersonaleVendite US</v>
      </c>
    </row>
    <row r="218" spans="1:9" ht="13.5" x14ac:dyDescent="0.35">
      <c r="A218" s="2" t="s">
        <v>37</v>
      </c>
      <c r="B218" s="5">
        <v>45292</v>
      </c>
      <c r="C218" s="93">
        <v>2141.88</v>
      </c>
      <c r="D218" s="93">
        <v>2141.88</v>
      </c>
      <c r="E218" s="93">
        <f t="shared" si="3"/>
        <v>0</v>
      </c>
      <c r="F218" s="2" t="s">
        <v>513</v>
      </c>
      <c r="G218" s="94" t="s">
        <v>506</v>
      </c>
      <c r="H218" s="2" t="s">
        <v>665</v>
      </c>
      <c r="I218" s="2" t="str">
        <f>IF(MONTH(B218)&lt;=Elaborazione!$C$1,G218&amp;H218,"")</f>
        <v>PersonaleVendite US</v>
      </c>
    </row>
    <row r="219" spans="1:9" ht="13.5" x14ac:dyDescent="0.35">
      <c r="A219" s="2" t="s">
        <v>38</v>
      </c>
      <c r="B219" s="5">
        <v>45292</v>
      </c>
      <c r="C219" s="93">
        <v>134049.87</v>
      </c>
      <c r="D219" s="93">
        <v>134049.87</v>
      </c>
      <c r="E219" s="93">
        <f t="shared" si="3"/>
        <v>0</v>
      </c>
      <c r="F219" s="2" t="s">
        <v>508</v>
      </c>
      <c r="G219" s="94" t="s">
        <v>506</v>
      </c>
      <c r="H219" s="2" t="s">
        <v>665</v>
      </c>
      <c r="I219" s="2" t="str">
        <f>IF(MONTH(B219)&lt;=Elaborazione!$C$1,G219&amp;H219,"")</f>
        <v>PersonaleVendite US</v>
      </c>
    </row>
    <row r="220" spans="1:9" ht="13.5" x14ac:dyDescent="0.35">
      <c r="A220" s="2" t="s">
        <v>39</v>
      </c>
      <c r="B220" s="5">
        <v>45292</v>
      </c>
      <c r="C220" s="93">
        <v>18921.59</v>
      </c>
      <c r="D220" s="93">
        <v>18921.59</v>
      </c>
      <c r="E220" s="93">
        <f t="shared" si="3"/>
        <v>0</v>
      </c>
      <c r="F220" s="2" t="s">
        <v>516</v>
      </c>
      <c r="G220" s="94" t="s">
        <v>506</v>
      </c>
      <c r="H220" s="2" t="s">
        <v>665</v>
      </c>
      <c r="I220" s="2" t="str">
        <f>IF(MONTH(B220)&lt;=Elaborazione!$C$1,G220&amp;H220,"")</f>
        <v>PersonaleVendite US</v>
      </c>
    </row>
    <row r="221" spans="1:9" ht="13.5" x14ac:dyDescent="0.35">
      <c r="A221" s="2" t="s">
        <v>40</v>
      </c>
      <c r="B221" s="5">
        <v>45292</v>
      </c>
      <c r="C221" s="93">
        <v>76331.92</v>
      </c>
      <c r="D221" s="93">
        <v>76331.92</v>
      </c>
      <c r="E221" s="93">
        <f t="shared" si="3"/>
        <v>0</v>
      </c>
      <c r="F221" s="2" t="s">
        <v>510</v>
      </c>
      <c r="G221" s="94" t="s">
        <v>506</v>
      </c>
      <c r="H221" s="2" t="s">
        <v>665</v>
      </c>
      <c r="I221" s="2" t="str">
        <f>IF(MONTH(B221)&lt;=Elaborazione!$C$1,G221&amp;H221,"")</f>
        <v>PersonaleVendite US</v>
      </c>
    </row>
    <row r="222" spans="1:9" ht="13.5" x14ac:dyDescent="0.35">
      <c r="A222" s="2" t="s">
        <v>177</v>
      </c>
      <c r="B222" s="5">
        <v>45292</v>
      </c>
      <c r="C222" s="93">
        <v>5028.05</v>
      </c>
      <c r="D222" s="93">
        <v>5028.05</v>
      </c>
      <c r="E222" s="93">
        <f t="shared" si="3"/>
        <v>0</v>
      </c>
      <c r="F222" s="2" t="s">
        <v>514</v>
      </c>
      <c r="G222" s="94" t="s">
        <v>506</v>
      </c>
      <c r="H222" s="2" t="s">
        <v>665</v>
      </c>
      <c r="I222" s="2" t="str">
        <f>IF(MONTH(B222)&lt;=Elaborazione!$C$1,G222&amp;H222,"")</f>
        <v>PersonaleVendite US</v>
      </c>
    </row>
    <row r="223" spans="1:9" ht="13.5" x14ac:dyDescent="0.35">
      <c r="A223" s="2" t="s">
        <v>41</v>
      </c>
      <c r="B223" s="5">
        <v>45292</v>
      </c>
      <c r="C223" s="93">
        <v>208.87</v>
      </c>
      <c r="D223" s="93">
        <v>208.87</v>
      </c>
      <c r="E223" s="93">
        <f t="shared" si="3"/>
        <v>0</v>
      </c>
      <c r="F223" s="2" t="s">
        <v>511</v>
      </c>
      <c r="G223" s="94" t="s">
        <v>506</v>
      </c>
      <c r="H223" s="2" t="s">
        <v>665</v>
      </c>
      <c r="I223" s="2" t="str">
        <f>IF(MONTH(B223)&lt;=Elaborazione!$C$1,G223&amp;H223,"")</f>
        <v>PersonaleVendite US</v>
      </c>
    </row>
    <row r="224" spans="1:9" ht="13.5" x14ac:dyDescent="0.35">
      <c r="A224" s="2" t="s">
        <v>42</v>
      </c>
      <c r="B224" s="5">
        <v>45292</v>
      </c>
      <c r="C224" s="93">
        <v>4057.14</v>
      </c>
      <c r="D224" s="93">
        <v>4057.14</v>
      </c>
      <c r="E224" s="93">
        <f t="shared" si="3"/>
        <v>0</v>
      </c>
      <c r="F224" s="2" t="s">
        <v>515</v>
      </c>
      <c r="G224" s="94" t="s">
        <v>506</v>
      </c>
      <c r="H224" s="2" t="s">
        <v>665</v>
      </c>
      <c r="I224" s="2" t="str">
        <f>IF(MONTH(B224)&lt;=Elaborazione!$C$1,G224&amp;H224,"")</f>
        <v>PersonaleVendite US</v>
      </c>
    </row>
    <row r="225" spans="1:9" ht="13.5" x14ac:dyDescent="0.35">
      <c r="A225" s="2" t="s">
        <v>43</v>
      </c>
      <c r="B225" s="5">
        <v>45292</v>
      </c>
      <c r="C225" s="93">
        <v>6714.38</v>
      </c>
      <c r="D225" s="93">
        <v>6714.38</v>
      </c>
      <c r="E225" s="93">
        <f t="shared" si="3"/>
        <v>0</v>
      </c>
      <c r="F225" s="2" t="s">
        <v>523</v>
      </c>
      <c r="G225" s="94" t="s">
        <v>506</v>
      </c>
      <c r="H225" s="2" t="s">
        <v>665</v>
      </c>
      <c r="I225" s="2" t="str">
        <f>IF(MONTH(B225)&lt;=Elaborazione!$C$1,G225&amp;H225,"")</f>
        <v>PersonaleVendite US</v>
      </c>
    </row>
    <row r="226" spans="1:9" ht="13.5" x14ac:dyDescent="0.35">
      <c r="A226" s="2" t="s">
        <v>148</v>
      </c>
      <c r="B226" s="5">
        <v>45292</v>
      </c>
      <c r="C226" s="93">
        <v>611.94000000000005</v>
      </c>
      <c r="D226" s="93">
        <v>611.94000000000005</v>
      </c>
      <c r="E226" s="93">
        <f t="shared" si="3"/>
        <v>0</v>
      </c>
      <c r="F226" s="2" t="s">
        <v>562</v>
      </c>
      <c r="G226" s="94" t="s">
        <v>561</v>
      </c>
      <c r="H226" s="2" t="s">
        <v>665</v>
      </c>
      <c r="I226" s="2" t="str">
        <f>IF(MONTH(B226)&lt;=Elaborazione!$C$1,G226&amp;H226,"")</f>
        <v>Ricerca del personaleVendite US</v>
      </c>
    </row>
    <row r="227" spans="1:9" ht="13.5" x14ac:dyDescent="0.35">
      <c r="A227" s="2" t="s">
        <v>44</v>
      </c>
      <c r="B227" s="5">
        <v>45292</v>
      </c>
      <c r="C227" s="93">
        <v>3000</v>
      </c>
      <c r="D227" s="93">
        <v>3000</v>
      </c>
      <c r="E227" s="93">
        <f t="shared" si="3"/>
        <v>0</v>
      </c>
      <c r="F227" s="2" t="s">
        <v>545</v>
      </c>
      <c r="G227" s="94" t="s">
        <v>540</v>
      </c>
      <c r="H227" s="2" t="s">
        <v>665</v>
      </c>
      <c r="I227" s="2" t="str">
        <f>IF(MONTH(B227)&lt;=Elaborazione!$C$1,G227&amp;H227,"")</f>
        <v>Consulenze &amp; serviziVendite US</v>
      </c>
    </row>
    <row r="228" spans="1:9" ht="13.5" x14ac:dyDescent="0.35">
      <c r="A228" s="2" t="s">
        <v>45</v>
      </c>
      <c r="B228" s="5">
        <v>45292</v>
      </c>
      <c r="C228" s="93">
        <v>550.72</v>
      </c>
      <c r="D228" s="93">
        <v>550.72</v>
      </c>
      <c r="E228" s="93">
        <f t="shared" si="3"/>
        <v>0</v>
      </c>
      <c r="F228" s="2" t="s">
        <v>564</v>
      </c>
      <c r="G228" s="94" t="s">
        <v>524</v>
      </c>
      <c r="H228" s="2" t="s">
        <v>665</v>
      </c>
      <c r="I228" s="2" t="str">
        <f>IF(MONTH(B228)&lt;=Elaborazione!$C$1,G228&amp;H228,"")</f>
        <v>Spese generaliVendite US</v>
      </c>
    </row>
    <row r="229" spans="1:9" ht="13.5" x14ac:dyDescent="0.35">
      <c r="A229" s="2" t="s">
        <v>178</v>
      </c>
      <c r="B229" s="5">
        <v>45292</v>
      </c>
      <c r="C229" s="93">
        <v>116.15</v>
      </c>
      <c r="D229" s="93">
        <v>116.15</v>
      </c>
      <c r="E229" s="93">
        <f t="shared" si="3"/>
        <v>0</v>
      </c>
      <c r="F229" s="2" t="s">
        <v>565</v>
      </c>
      <c r="G229" s="94" t="s">
        <v>524</v>
      </c>
      <c r="H229" s="2" t="s">
        <v>665</v>
      </c>
      <c r="I229" s="2" t="str">
        <f>IF(MONTH(B229)&lt;=Elaborazione!$C$1,G229&amp;H229,"")</f>
        <v>Spese generaliVendite US</v>
      </c>
    </row>
    <row r="230" spans="1:9" ht="13.5" x14ac:dyDescent="0.35">
      <c r="A230" s="2" t="s">
        <v>46</v>
      </c>
      <c r="B230" s="5">
        <v>45292</v>
      </c>
      <c r="C230" s="93">
        <v>8.34</v>
      </c>
      <c r="D230" s="93">
        <v>8.34</v>
      </c>
      <c r="E230" s="93">
        <f t="shared" si="3"/>
        <v>0</v>
      </c>
      <c r="F230" s="2" t="s">
        <v>571</v>
      </c>
      <c r="G230" s="94" t="s">
        <v>570</v>
      </c>
      <c r="H230" s="2" t="s">
        <v>665</v>
      </c>
      <c r="I230" s="2" t="str">
        <f>IF(MONTH(B230)&lt;=Elaborazione!$C$1,G230&amp;H230,"")</f>
        <v>FormazioneVendite US</v>
      </c>
    </row>
    <row r="231" spans="1:9" ht="13.5" x14ac:dyDescent="0.35">
      <c r="A231" s="2" t="s">
        <v>179</v>
      </c>
      <c r="B231" s="5">
        <v>45292</v>
      </c>
      <c r="C231" s="93">
        <v>3870</v>
      </c>
      <c r="D231" s="93">
        <v>3870</v>
      </c>
      <c r="E231" s="93">
        <f t="shared" si="3"/>
        <v>0</v>
      </c>
      <c r="F231" s="2" t="s">
        <v>572</v>
      </c>
      <c r="G231" s="94" t="s">
        <v>570</v>
      </c>
      <c r="H231" s="2" t="s">
        <v>665</v>
      </c>
      <c r="I231" s="2" t="str">
        <f>IF(MONTH(B231)&lt;=Elaborazione!$C$1,G231&amp;H231,"")</f>
        <v>FormazioneVendite US</v>
      </c>
    </row>
    <row r="232" spans="1:9" ht="13.5" x14ac:dyDescent="0.35">
      <c r="A232" s="2" t="s">
        <v>180</v>
      </c>
      <c r="B232" s="5">
        <v>45292</v>
      </c>
      <c r="C232" s="93">
        <v>20692.59</v>
      </c>
      <c r="D232" s="93">
        <v>20692.59</v>
      </c>
      <c r="E232" s="93">
        <f t="shared" si="3"/>
        <v>0</v>
      </c>
      <c r="F232" s="2" t="s">
        <v>573</v>
      </c>
      <c r="G232" s="94" t="s">
        <v>570</v>
      </c>
      <c r="H232" s="2" t="s">
        <v>665</v>
      </c>
      <c r="I232" s="2" t="str">
        <f>IF(MONTH(B232)&lt;=Elaborazione!$C$1,G232&amp;H232,"")</f>
        <v>FormazioneVendite US</v>
      </c>
    </row>
    <row r="233" spans="1:9" ht="13.5" x14ac:dyDescent="0.35">
      <c r="A233" s="2" t="s">
        <v>47</v>
      </c>
      <c r="B233" s="5">
        <v>45292</v>
      </c>
      <c r="C233" s="93">
        <v>12000</v>
      </c>
      <c r="D233" s="93">
        <v>12000</v>
      </c>
      <c r="E233" s="93">
        <f t="shared" si="3"/>
        <v>0</v>
      </c>
      <c r="F233" s="2" t="s">
        <v>521</v>
      </c>
      <c r="G233" s="2" t="s">
        <v>507</v>
      </c>
      <c r="H233" s="2" t="s">
        <v>665</v>
      </c>
      <c r="I233" s="2" t="str">
        <f>IF(MONTH(B233)&lt;=Elaborazione!$C$1,G233&amp;H233,"")</f>
        <v>Consulenze tecnicheVendite US</v>
      </c>
    </row>
    <row r="234" spans="1:9" ht="13.5" x14ac:dyDescent="0.35">
      <c r="A234" s="2" t="s">
        <v>48</v>
      </c>
      <c r="B234" s="5">
        <v>45292</v>
      </c>
      <c r="C234" s="93">
        <v>113695.44</v>
      </c>
      <c r="D234" s="93">
        <v>113707.44</v>
      </c>
      <c r="E234" s="93">
        <f t="shared" si="3"/>
        <v>12</v>
      </c>
      <c r="F234" s="2" t="s">
        <v>553</v>
      </c>
      <c r="G234" s="94" t="s">
        <v>550</v>
      </c>
      <c r="H234" s="2" t="s">
        <v>665</v>
      </c>
      <c r="I234" s="2" t="str">
        <f>IF(MONTH(B234)&lt;=Elaborazione!$C$1,G234&amp;H234,"")</f>
        <v>Spese promozionaliVendite US</v>
      </c>
    </row>
    <row r="235" spans="1:9" ht="13.5" x14ac:dyDescent="0.35">
      <c r="A235" s="2" t="s">
        <v>181</v>
      </c>
      <c r="B235" s="5">
        <v>45292</v>
      </c>
      <c r="C235" s="93">
        <v>4376.6000000000004</v>
      </c>
      <c r="D235" s="93">
        <v>4376.6000000000004</v>
      </c>
      <c r="E235" s="93">
        <f t="shared" si="3"/>
        <v>0</v>
      </c>
      <c r="F235" s="2" t="s">
        <v>507</v>
      </c>
      <c r="G235" s="2" t="s">
        <v>507</v>
      </c>
      <c r="H235" s="2" t="s">
        <v>665</v>
      </c>
      <c r="I235" s="2" t="str">
        <f>IF(MONTH(B235)&lt;=Elaborazione!$C$1,G235&amp;H235,"")</f>
        <v>Consulenze tecnicheVendite US</v>
      </c>
    </row>
    <row r="236" spans="1:9" ht="13.5" x14ac:dyDescent="0.35">
      <c r="A236" s="2" t="s">
        <v>182</v>
      </c>
      <c r="B236" s="5">
        <v>45292</v>
      </c>
      <c r="C236" s="93">
        <v>440.47</v>
      </c>
      <c r="D236" s="93">
        <v>440.47</v>
      </c>
      <c r="E236" s="93">
        <f t="shared" si="3"/>
        <v>0</v>
      </c>
      <c r="F236" s="2" t="s">
        <v>526</v>
      </c>
      <c r="G236" s="94" t="s">
        <v>524</v>
      </c>
      <c r="H236" s="2" t="s">
        <v>665</v>
      </c>
      <c r="I236" s="2" t="str">
        <f>IF(MONTH(B236)&lt;=Elaborazione!$C$1,G236&amp;H236,"")</f>
        <v>Spese generaliVendite US</v>
      </c>
    </row>
    <row r="237" spans="1:9" ht="13.5" x14ac:dyDescent="0.35">
      <c r="A237" s="2" t="s">
        <v>49</v>
      </c>
      <c r="B237" s="5">
        <v>45292</v>
      </c>
      <c r="C237" s="93">
        <v>4644.2700000000004</v>
      </c>
      <c r="D237" s="93">
        <v>4644.2700000000004</v>
      </c>
      <c r="E237" s="93">
        <f t="shared" si="3"/>
        <v>0</v>
      </c>
      <c r="F237" s="2" t="s">
        <v>525</v>
      </c>
      <c r="G237" s="94" t="s">
        <v>524</v>
      </c>
      <c r="H237" s="2" t="s">
        <v>665</v>
      </c>
      <c r="I237" s="2" t="str">
        <f>IF(MONTH(B237)&lt;=Elaborazione!$C$1,G237&amp;H237,"")</f>
        <v>Spese generaliVendite US</v>
      </c>
    </row>
    <row r="238" spans="1:9" ht="13.5" x14ac:dyDescent="0.35">
      <c r="A238" s="2" t="s">
        <v>50</v>
      </c>
      <c r="B238" s="5">
        <v>45292</v>
      </c>
      <c r="C238" s="93">
        <v>18566.46</v>
      </c>
      <c r="D238" s="93">
        <v>18566.46</v>
      </c>
      <c r="E238" s="93">
        <f t="shared" si="3"/>
        <v>0</v>
      </c>
      <c r="F238" s="2" t="s">
        <v>512</v>
      </c>
      <c r="G238" s="94" t="s">
        <v>506</v>
      </c>
      <c r="H238" s="2" t="s">
        <v>665</v>
      </c>
      <c r="I238" s="2" t="str">
        <f>IF(MONTH(B238)&lt;=Elaborazione!$C$1,G238&amp;H238,"")</f>
        <v>PersonaleVendite US</v>
      </c>
    </row>
    <row r="239" spans="1:9" ht="13.5" x14ac:dyDescent="0.35">
      <c r="A239" s="2" t="s">
        <v>183</v>
      </c>
      <c r="B239" s="5">
        <v>45292</v>
      </c>
      <c r="C239" s="93">
        <v>3260.9</v>
      </c>
      <c r="D239" s="93">
        <v>3260.9</v>
      </c>
      <c r="E239" s="93">
        <f t="shared" si="3"/>
        <v>0</v>
      </c>
      <c r="F239" s="2" t="s">
        <v>520</v>
      </c>
      <c r="G239" s="94" t="s">
        <v>506</v>
      </c>
      <c r="H239" s="2" t="s">
        <v>665</v>
      </c>
      <c r="I239" s="2" t="str">
        <f>IF(MONTH(B239)&lt;=Elaborazione!$C$1,G239&amp;H239,"")</f>
        <v>PersonaleVendite US</v>
      </c>
    </row>
    <row r="240" spans="1:9" ht="13.5" x14ac:dyDescent="0.35">
      <c r="A240" s="2" t="s">
        <v>51</v>
      </c>
      <c r="B240" s="5">
        <v>45292</v>
      </c>
      <c r="C240" s="93">
        <v>8320.2900000000009</v>
      </c>
      <c r="D240" s="93">
        <v>8320.2900000000009</v>
      </c>
      <c r="E240" s="93">
        <f t="shared" si="3"/>
        <v>0</v>
      </c>
      <c r="F240" s="2" t="s">
        <v>513</v>
      </c>
      <c r="G240" s="94" t="s">
        <v>506</v>
      </c>
      <c r="H240" s="2" t="s">
        <v>665</v>
      </c>
      <c r="I240" s="2" t="str">
        <f>IF(MONTH(B240)&lt;=Elaborazione!$C$1,G240&amp;H240,"")</f>
        <v>PersonaleVendite US</v>
      </c>
    </row>
    <row r="241" spans="1:9" ht="13.5" x14ac:dyDescent="0.35">
      <c r="A241" s="2" t="s">
        <v>52</v>
      </c>
      <c r="B241" s="5">
        <v>45292</v>
      </c>
      <c r="C241" s="93">
        <v>14963.78</v>
      </c>
      <c r="D241" s="93">
        <v>14963.78</v>
      </c>
      <c r="E241" s="93">
        <f t="shared" si="3"/>
        <v>0</v>
      </c>
      <c r="F241" s="2" t="s">
        <v>508</v>
      </c>
      <c r="G241" s="94" t="s">
        <v>506</v>
      </c>
      <c r="H241" s="2" t="s">
        <v>665</v>
      </c>
      <c r="I241" s="2" t="str">
        <f>IF(MONTH(B241)&lt;=Elaborazione!$C$1,G241&amp;H241,"")</f>
        <v>PersonaleVendite US</v>
      </c>
    </row>
    <row r="242" spans="1:9" ht="13.5" x14ac:dyDescent="0.35">
      <c r="A242" s="2" t="s">
        <v>53</v>
      </c>
      <c r="B242" s="5">
        <v>45292</v>
      </c>
      <c r="C242" s="93">
        <v>230.66</v>
      </c>
      <c r="D242" s="93">
        <v>230.66</v>
      </c>
      <c r="E242" s="93">
        <f t="shared" si="3"/>
        <v>0</v>
      </c>
      <c r="F242" s="2" t="s">
        <v>509</v>
      </c>
      <c r="G242" s="94" t="s">
        <v>506</v>
      </c>
      <c r="H242" s="2" t="s">
        <v>665</v>
      </c>
      <c r="I242" s="2" t="str">
        <f>IF(MONTH(B242)&lt;=Elaborazione!$C$1,G242&amp;H242,"")</f>
        <v>PersonaleVendite US</v>
      </c>
    </row>
    <row r="243" spans="1:9" ht="13.5" x14ac:dyDescent="0.35">
      <c r="A243" s="2" t="s">
        <v>146</v>
      </c>
      <c r="B243" s="5">
        <v>45292</v>
      </c>
      <c r="C243" s="93">
        <v>1631.18</v>
      </c>
      <c r="D243" s="93">
        <v>1631.18</v>
      </c>
      <c r="E243" s="93">
        <f t="shared" si="3"/>
        <v>0</v>
      </c>
      <c r="F243" s="2" t="s">
        <v>516</v>
      </c>
      <c r="G243" s="94" t="s">
        <v>506</v>
      </c>
      <c r="H243" s="2" t="s">
        <v>665</v>
      </c>
      <c r="I243" s="2" t="str">
        <f>IF(MONTH(B243)&lt;=Elaborazione!$C$1,G243&amp;H243,"")</f>
        <v>PersonaleVendite US</v>
      </c>
    </row>
    <row r="244" spans="1:9" ht="13.5" x14ac:dyDescent="0.35">
      <c r="A244" s="2" t="s">
        <v>54</v>
      </c>
      <c r="B244" s="5">
        <v>45292</v>
      </c>
      <c r="C244" s="93">
        <v>8854.1299999999992</v>
      </c>
      <c r="D244" s="93">
        <v>8854.1299999999992</v>
      </c>
      <c r="E244" s="93">
        <f t="shared" si="3"/>
        <v>0</v>
      </c>
      <c r="F244" s="2" t="s">
        <v>510</v>
      </c>
      <c r="G244" s="94" t="s">
        <v>506</v>
      </c>
      <c r="H244" s="2" t="s">
        <v>665</v>
      </c>
      <c r="I244" s="2" t="str">
        <f>IF(MONTH(B244)&lt;=Elaborazione!$C$1,G244&amp;H244,"")</f>
        <v>PersonaleVendite US</v>
      </c>
    </row>
    <row r="245" spans="1:9" ht="13.5" x14ac:dyDescent="0.35">
      <c r="A245" s="2" t="s">
        <v>55</v>
      </c>
      <c r="B245" s="5">
        <v>45292</v>
      </c>
      <c r="C245" s="93">
        <v>1182.51</v>
      </c>
      <c r="D245" s="93">
        <v>1182.51</v>
      </c>
      <c r="E245" s="93">
        <f t="shared" si="3"/>
        <v>0</v>
      </c>
      <c r="F245" s="2" t="s">
        <v>514</v>
      </c>
      <c r="G245" s="94" t="s">
        <v>506</v>
      </c>
      <c r="H245" s="2" t="s">
        <v>665</v>
      </c>
      <c r="I245" s="2" t="str">
        <f>IF(MONTH(B245)&lt;=Elaborazione!$C$1,G245&amp;H245,"")</f>
        <v>PersonaleVendite US</v>
      </c>
    </row>
    <row r="246" spans="1:9" ht="13.5" x14ac:dyDescent="0.35">
      <c r="A246" s="2" t="s">
        <v>56</v>
      </c>
      <c r="B246" s="5">
        <v>45292</v>
      </c>
      <c r="C246" s="93">
        <v>121.73</v>
      </c>
      <c r="D246" s="93">
        <v>121.73</v>
      </c>
      <c r="E246" s="93">
        <f t="shared" si="3"/>
        <v>0</v>
      </c>
      <c r="F246" s="2" t="s">
        <v>511</v>
      </c>
      <c r="G246" s="94" t="s">
        <v>506</v>
      </c>
      <c r="H246" s="2" t="s">
        <v>665</v>
      </c>
      <c r="I246" s="2" t="str">
        <f>IF(MONTH(B246)&lt;=Elaborazione!$C$1,G246&amp;H246,"")</f>
        <v>PersonaleVendite US</v>
      </c>
    </row>
    <row r="247" spans="1:9" ht="13.5" x14ac:dyDescent="0.35">
      <c r="A247" s="2" t="s">
        <v>57</v>
      </c>
      <c r="B247" s="5">
        <v>45292</v>
      </c>
      <c r="C247" s="93">
        <v>39.6</v>
      </c>
      <c r="D247" s="93">
        <v>39.6</v>
      </c>
      <c r="E247" s="93">
        <f t="shared" si="3"/>
        <v>0</v>
      </c>
      <c r="F247" s="2" t="s">
        <v>515</v>
      </c>
      <c r="G247" s="94" t="s">
        <v>506</v>
      </c>
      <c r="H247" s="2" t="s">
        <v>665</v>
      </c>
      <c r="I247" s="2" t="str">
        <f>IF(MONTH(B247)&lt;=Elaborazione!$C$1,G247&amp;H247,"")</f>
        <v>PersonaleVendite US</v>
      </c>
    </row>
    <row r="248" spans="1:9" ht="13.5" x14ac:dyDescent="0.35">
      <c r="A248" s="2" t="s">
        <v>58</v>
      </c>
      <c r="B248" s="5">
        <v>45292</v>
      </c>
      <c r="C248" s="93">
        <v>20</v>
      </c>
      <c r="D248" s="93">
        <v>22</v>
      </c>
      <c r="E248" s="93">
        <f t="shared" si="3"/>
        <v>2</v>
      </c>
      <c r="F248" s="2" t="s">
        <v>523</v>
      </c>
      <c r="G248" s="94" t="s">
        <v>506</v>
      </c>
      <c r="H248" s="2" t="s">
        <v>665</v>
      </c>
      <c r="I248" s="2" t="str">
        <f>IF(MONTH(B248)&lt;=Elaborazione!$C$1,G248&amp;H248,"")</f>
        <v>PersonaleVendite US</v>
      </c>
    </row>
    <row r="249" spans="1:9" ht="13.5" x14ac:dyDescent="0.35">
      <c r="A249" s="2" t="s">
        <v>59</v>
      </c>
      <c r="B249" s="5">
        <v>45292</v>
      </c>
      <c r="C249" s="93">
        <v>723.33</v>
      </c>
      <c r="D249" s="93">
        <v>723.33</v>
      </c>
      <c r="E249" s="93">
        <f t="shared" si="3"/>
        <v>0</v>
      </c>
      <c r="F249" s="2" t="s">
        <v>548</v>
      </c>
      <c r="G249" s="94" t="s">
        <v>540</v>
      </c>
      <c r="H249" s="2" t="s">
        <v>665</v>
      </c>
      <c r="I249" s="2" t="str">
        <f>IF(MONTH(B249)&lt;=Elaborazione!$C$1,G249&amp;H249,"")</f>
        <v>Consulenze &amp; serviziVendite US</v>
      </c>
    </row>
    <row r="250" spans="1:9" ht="13.5" x14ac:dyDescent="0.35">
      <c r="A250" s="2" t="s">
        <v>60</v>
      </c>
      <c r="B250" s="5">
        <v>45292</v>
      </c>
      <c r="C250" s="93">
        <v>491.92000000000553</v>
      </c>
      <c r="D250" s="93">
        <v>491.92000000000553</v>
      </c>
      <c r="E250" s="93">
        <f t="shared" si="3"/>
        <v>0</v>
      </c>
      <c r="F250" s="2" t="s">
        <v>566</v>
      </c>
      <c r="G250" s="94" t="s">
        <v>524</v>
      </c>
      <c r="H250" s="2" t="s">
        <v>665</v>
      </c>
      <c r="I250" s="2" t="str">
        <f>IF(MONTH(B250)&lt;=Elaborazione!$C$1,G250&amp;H250,"")</f>
        <v>Spese generaliVendite US</v>
      </c>
    </row>
    <row r="251" spans="1:9" ht="13.5" x14ac:dyDescent="0.35">
      <c r="A251" s="2" t="s">
        <v>61</v>
      </c>
      <c r="B251" s="5">
        <v>45292</v>
      </c>
      <c r="C251" s="93">
        <v>112.72</v>
      </c>
      <c r="D251" s="93">
        <v>112.72</v>
      </c>
      <c r="E251" s="93">
        <f t="shared" si="3"/>
        <v>0</v>
      </c>
      <c r="F251" s="2" t="s">
        <v>564</v>
      </c>
      <c r="G251" s="94" t="s">
        <v>524</v>
      </c>
      <c r="H251" s="2" t="s">
        <v>665</v>
      </c>
      <c r="I251" s="2" t="str">
        <f>IF(MONTH(B251)&lt;=Elaborazione!$C$1,G251&amp;H251,"")</f>
        <v>Spese generaliVendite US</v>
      </c>
    </row>
    <row r="252" spans="1:9" ht="13.5" x14ac:dyDescent="0.35">
      <c r="A252" s="2" t="s">
        <v>62</v>
      </c>
      <c r="B252" s="5">
        <v>45292</v>
      </c>
      <c r="C252" s="93">
        <v>2014.62</v>
      </c>
      <c r="D252" s="93">
        <v>2014.62</v>
      </c>
      <c r="E252" s="93">
        <f t="shared" si="3"/>
        <v>0</v>
      </c>
      <c r="F252" s="2" t="s">
        <v>565</v>
      </c>
      <c r="G252" s="94" t="s">
        <v>524</v>
      </c>
      <c r="H252" s="2" t="s">
        <v>665</v>
      </c>
      <c r="I252" s="2" t="str">
        <f>IF(MONTH(B252)&lt;=Elaborazione!$C$1,G252&amp;H252,"")</f>
        <v>Spese generaliVendite US</v>
      </c>
    </row>
    <row r="253" spans="1:9" ht="13.5" x14ac:dyDescent="0.35">
      <c r="A253" s="2" t="s">
        <v>63</v>
      </c>
      <c r="B253" s="5">
        <v>45292</v>
      </c>
      <c r="C253" s="93">
        <v>8.34</v>
      </c>
      <c r="D253" s="93">
        <v>8.34</v>
      </c>
      <c r="E253" s="93">
        <f t="shared" si="3"/>
        <v>0</v>
      </c>
      <c r="F253" s="2" t="s">
        <v>571</v>
      </c>
      <c r="G253" s="94" t="s">
        <v>570</v>
      </c>
      <c r="H253" s="2" t="s">
        <v>665</v>
      </c>
      <c r="I253" s="2" t="str">
        <f>IF(MONTH(B253)&lt;=Elaborazione!$C$1,G253&amp;H253,"")</f>
        <v>FormazioneVendite US</v>
      </c>
    </row>
    <row r="254" spans="1:9" ht="13.5" x14ac:dyDescent="0.35">
      <c r="A254" s="2" t="s">
        <v>64</v>
      </c>
      <c r="B254" s="5">
        <v>45292</v>
      </c>
      <c r="C254" s="93">
        <v>52.06</v>
      </c>
      <c r="D254" s="93">
        <v>52.06</v>
      </c>
      <c r="E254" s="93">
        <f t="shared" si="3"/>
        <v>0</v>
      </c>
      <c r="F254" s="2" t="s">
        <v>572</v>
      </c>
      <c r="G254" s="94" t="s">
        <v>570</v>
      </c>
      <c r="H254" s="2" t="s">
        <v>665</v>
      </c>
      <c r="I254" s="2" t="str">
        <f>IF(MONTH(B254)&lt;=Elaborazione!$C$1,G254&amp;H254,"")</f>
        <v>FormazioneVendite US</v>
      </c>
    </row>
    <row r="255" spans="1:9" ht="13.5" x14ac:dyDescent="0.35">
      <c r="A255" s="2" t="s">
        <v>142</v>
      </c>
      <c r="B255" s="5">
        <v>45292</v>
      </c>
      <c r="C255" s="93">
        <v>41.83</v>
      </c>
      <c r="D255" s="93">
        <v>41.83</v>
      </c>
      <c r="E255" s="93">
        <f t="shared" si="3"/>
        <v>0</v>
      </c>
      <c r="F255" s="2" t="s">
        <v>553</v>
      </c>
      <c r="G255" s="94" t="s">
        <v>550</v>
      </c>
      <c r="H255" s="2" t="s">
        <v>665</v>
      </c>
      <c r="I255" s="2" t="str">
        <f>IF(MONTH(B255)&lt;=Elaborazione!$C$1,G255&amp;H255,"")</f>
        <v>Spese promozionaliVendite US</v>
      </c>
    </row>
    <row r="256" spans="1:9" ht="13.5" x14ac:dyDescent="0.35">
      <c r="A256" s="2" t="s">
        <v>143</v>
      </c>
      <c r="B256" s="5">
        <v>45292</v>
      </c>
      <c r="C256" s="93">
        <v>296.56</v>
      </c>
      <c r="D256" s="93">
        <v>296.56</v>
      </c>
      <c r="E256" s="93">
        <f t="shared" si="3"/>
        <v>0</v>
      </c>
      <c r="F256" s="2" t="s">
        <v>552</v>
      </c>
      <c r="G256" s="94" t="s">
        <v>550</v>
      </c>
      <c r="H256" s="2" t="s">
        <v>665</v>
      </c>
      <c r="I256" s="2" t="str">
        <f>IF(MONTH(B256)&lt;=Elaborazione!$C$1,G256&amp;H256,"")</f>
        <v>Spese promozionaliVendite US</v>
      </c>
    </row>
    <row r="257" spans="1:9" ht="13.5" x14ac:dyDescent="0.35">
      <c r="A257" s="2" t="s">
        <v>144</v>
      </c>
      <c r="B257" s="5">
        <v>45292</v>
      </c>
      <c r="C257" s="93">
        <v>25.91</v>
      </c>
      <c r="D257" s="93">
        <v>25.91</v>
      </c>
      <c r="E257" s="93">
        <f t="shared" si="3"/>
        <v>0</v>
      </c>
      <c r="F257" s="2" t="s">
        <v>526</v>
      </c>
      <c r="G257" s="94" t="s">
        <v>524</v>
      </c>
      <c r="H257" s="2" t="s">
        <v>665</v>
      </c>
      <c r="I257" s="2" t="str">
        <f>IF(MONTH(B257)&lt;=Elaborazione!$C$1,G257&amp;H257,"")</f>
        <v>Spese generaliVendite US</v>
      </c>
    </row>
    <row r="258" spans="1:9" ht="13.5" x14ac:dyDescent="0.35">
      <c r="A258" s="2" t="s">
        <v>65</v>
      </c>
      <c r="B258" s="5">
        <v>45292</v>
      </c>
      <c r="C258" s="93">
        <v>886</v>
      </c>
      <c r="D258" s="93">
        <v>886</v>
      </c>
      <c r="E258" s="93">
        <f t="shared" si="3"/>
        <v>0</v>
      </c>
      <c r="F258" s="2" t="s">
        <v>512</v>
      </c>
      <c r="G258" s="94" t="s">
        <v>506</v>
      </c>
      <c r="H258" s="2" t="s">
        <v>665</v>
      </c>
      <c r="I258" s="2" t="str">
        <f>IF(MONTH(B258)&lt;=Elaborazione!$C$1,G258&amp;H258,"")</f>
        <v>PersonaleVendite US</v>
      </c>
    </row>
    <row r="259" spans="1:9" ht="13.5" x14ac:dyDescent="0.35">
      <c r="A259" s="2" t="s">
        <v>145</v>
      </c>
      <c r="B259" s="5">
        <v>45292</v>
      </c>
      <c r="C259" s="93">
        <v>219</v>
      </c>
      <c r="D259" s="93">
        <v>219</v>
      </c>
      <c r="E259" s="93">
        <f t="shared" ref="E259:E322" si="4">+D259-C259</f>
        <v>0</v>
      </c>
      <c r="F259" s="2" t="s">
        <v>520</v>
      </c>
      <c r="G259" s="94" t="s">
        <v>506</v>
      </c>
      <c r="H259" s="2" t="s">
        <v>665</v>
      </c>
      <c r="I259" s="2" t="str">
        <f>IF(MONTH(B259)&lt;=Elaborazione!$C$1,G259&amp;H259,"")</f>
        <v>PersonaleVendite US</v>
      </c>
    </row>
    <row r="260" spans="1:9" ht="13.5" x14ac:dyDescent="0.35">
      <c r="A260" s="2" t="s">
        <v>66</v>
      </c>
      <c r="B260" s="5">
        <v>45292</v>
      </c>
      <c r="C260" s="93">
        <v>246.26</v>
      </c>
      <c r="D260" s="93">
        <v>246.26</v>
      </c>
      <c r="E260" s="93">
        <f t="shared" si="4"/>
        <v>0</v>
      </c>
      <c r="F260" s="2" t="s">
        <v>513</v>
      </c>
      <c r="G260" s="94" t="s">
        <v>506</v>
      </c>
      <c r="H260" s="2" t="s">
        <v>665</v>
      </c>
      <c r="I260" s="2" t="str">
        <f>IF(MONTH(B260)&lt;=Elaborazione!$C$1,G260&amp;H260,"")</f>
        <v>PersonaleVendite US</v>
      </c>
    </row>
    <row r="261" spans="1:9" ht="13.5" x14ac:dyDescent="0.35">
      <c r="A261" s="2" t="s">
        <v>67</v>
      </c>
      <c r="B261" s="5">
        <v>45292</v>
      </c>
      <c r="C261" s="93">
        <v>72631.75</v>
      </c>
      <c r="D261" s="93">
        <v>72631.75</v>
      </c>
      <c r="E261" s="93">
        <f t="shared" si="4"/>
        <v>0</v>
      </c>
      <c r="F261" s="2" t="s">
        <v>508</v>
      </c>
      <c r="G261" s="94" t="s">
        <v>506</v>
      </c>
      <c r="H261" s="2" t="s">
        <v>665</v>
      </c>
      <c r="I261" s="2" t="str">
        <f>IF(MONTH(B261)&lt;=Elaborazione!$C$1,G261&amp;H261,"")</f>
        <v>PersonaleVendite US</v>
      </c>
    </row>
    <row r="262" spans="1:9" ht="13.5" x14ac:dyDescent="0.35">
      <c r="A262" s="2" t="s">
        <v>68</v>
      </c>
      <c r="B262" s="5">
        <v>45292</v>
      </c>
      <c r="C262" s="93">
        <v>13381.91</v>
      </c>
      <c r="D262" s="93">
        <v>13381.91</v>
      </c>
      <c r="E262" s="93">
        <f t="shared" si="4"/>
        <v>0</v>
      </c>
      <c r="F262" s="2" t="s">
        <v>516</v>
      </c>
      <c r="G262" s="94" t="s">
        <v>506</v>
      </c>
      <c r="H262" s="2" t="s">
        <v>665</v>
      </c>
      <c r="I262" s="2" t="str">
        <f>IF(MONTH(B262)&lt;=Elaborazione!$C$1,G262&amp;H262,"")</f>
        <v>PersonaleVendite US</v>
      </c>
    </row>
    <row r="263" spans="1:9" ht="13.5" x14ac:dyDescent="0.35">
      <c r="A263" s="2" t="s">
        <v>69</v>
      </c>
      <c r="B263" s="5">
        <v>45292</v>
      </c>
      <c r="C263" s="93">
        <v>46714.47</v>
      </c>
      <c r="D263" s="93">
        <v>46714.47</v>
      </c>
      <c r="E263" s="93">
        <f t="shared" si="4"/>
        <v>0</v>
      </c>
      <c r="F263" s="2" t="s">
        <v>510</v>
      </c>
      <c r="G263" s="94" t="s">
        <v>506</v>
      </c>
      <c r="H263" s="2" t="s">
        <v>665</v>
      </c>
      <c r="I263" s="2" t="str">
        <f>IF(MONTH(B263)&lt;=Elaborazione!$C$1,G263&amp;H263,"")</f>
        <v>PersonaleVendite US</v>
      </c>
    </row>
    <row r="264" spans="1:9" ht="13.5" x14ac:dyDescent="0.35">
      <c r="A264" s="2" t="s">
        <v>184</v>
      </c>
      <c r="B264" s="5">
        <v>45292</v>
      </c>
      <c r="C264" s="93">
        <v>2141.2399999999998</v>
      </c>
      <c r="D264" s="93">
        <v>2141.2399999999998</v>
      </c>
      <c r="E264" s="93">
        <f t="shared" si="4"/>
        <v>0</v>
      </c>
      <c r="F264" s="2" t="s">
        <v>514</v>
      </c>
      <c r="G264" s="94" t="s">
        <v>506</v>
      </c>
      <c r="H264" s="2" t="s">
        <v>665</v>
      </c>
      <c r="I264" s="2" t="str">
        <f>IF(MONTH(B264)&lt;=Elaborazione!$C$1,G264&amp;H264,"")</f>
        <v>PersonaleVendite US</v>
      </c>
    </row>
    <row r="265" spans="1:9" ht="13.5" x14ac:dyDescent="0.35">
      <c r="A265" s="2" t="s">
        <v>70</v>
      </c>
      <c r="B265" s="5">
        <v>45292</v>
      </c>
      <c r="C265" s="93">
        <v>162.44999999999999</v>
      </c>
      <c r="D265" s="93">
        <v>162.44999999999999</v>
      </c>
      <c r="E265" s="93">
        <f t="shared" si="4"/>
        <v>0</v>
      </c>
      <c r="F265" s="2" t="s">
        <v>511</v>
      </c>
      <c r="G265" s="94" t="s">
        <v>506</v>
      </c>
      <c r="H265" s="2" t="s">
        <v>665</v>
      </c>
      <c r="I265" s="2" t="str">
        <f>IF(MONTH(B265)&lt;=Elaborazione!$C$1,G265&amp;H265,"")</f>
        <v>PersonaleVendite US</v>
      </c>
    </row>
    <row r="266" spans="1:9" ht="13.5" x14ac:dyDescent="0.35">
      <c r="A266" s="2" t="s">
        <v>71</v>
      </c>
      <c r="B266" s="5">
        <v>45292</v>
      </c>
      <c r="C266" s="93">
        <v>2488.0300000000002</v>
      </c>
      <c r="D266" s="93">
        <v>2488.0300000000002</v>
      </c>
      <c r="E266" s="93">
        <f t="shared" si="4"/>
        <v>0</v>
      </c>
      <c r="F266" s="2" t="s">
        <v>515</v>
      </c>
      <c r="G266" s="94" t="s">
        <v>506</v>
      </c>
      <c r="H266" s="2" t="s">
        <v>665</v>
      </c>
      <c r="I266" s="2" t="str">
        <f>IF(MONTH(B266)&lt;=Elaborazione!$C$1,G266&amp;H266,"")</f>
        <v>PersonaleVendite US</v>
      </c>
    </row>
    <row r="267" spans="1:9" ht="13.5" x14ac:dyDescent="0.35">
      <c r="A267" s="2" t="s">
        <v>72</v>
      </c>
      <c r="B267" s="5">
        <v>45292</v>
      </c>
      <c r="C267" s="93">
        <v>10766.24</v>
      </c>
      <c r="D267" s="93">
        <v>10766.24</v>
      </c>
      <c r="E267" s="93">
        <f t="shared" si="4"/>
        <v>0</v>
      </c>
      <c r="F267" s="2" t="s">
        <v>523</v>
      </c>
      <c r="G267" s="94" t="s">
        <v>506</v>
      </c>
      <c r="H267" s="2" t="s">
        <v>665</v>
      </c>
      <c r="I267" s="2" t="str">
        <f>IF(MONTH(B267)&lt;=Elaborazione!$C$1,G267&amp;H267,"")</f>
        <v>PersonaleVendite US</v>
      </c>
    </row>
    <row r="268" spans="1:9" ht="13.5" x14ac:dyDescent="0.35">
      <c r="A268" s="2" t="s">
        <v>149</v>
      </c>
      <c r="B268" s="5">
        <v>45292</v>
      </c>
      <c r="C268" s="93">
        <v>7387.63</v>
      </c>
      <c r="D268" s="93">
        <v>7387.63</v>
      </c>
      <c r="E268" s="93">
        <f t="shared" si="4"/>
        <v>0</v>
      </c>
      <c r="F268" s="2" t="s">
        <v>562</v>
      </c>
      <c r="G268" s="94" t="s">
        <v>561</v>
      </c>
      <c r="H268" s="2" t="s">
        <v>665</v>
      </c>
      <c r="I268" s="2" t="str">
        <f>IF(MONTH(B268)&lt;=Elaborazione!$C$1,G268&amp;H268,"")</f>
        <v>Ricerca del personaleVendite US</v>
      </c>
    </row>
    <row r="269" spans="1:9" ht="13.5" x14ac:dyDescent="0.35">
      <c r="A269" s="2" t="s">
        <v>73</v>
      </c>
      <c r="B269" s="5">
        <v>45292</v>
      </c>
      <c r="C269" s="93">
        <v>769.05</v>
      </c>
      <c r="D269" s="93">
        <v>769.05</v>
      </c>
      <c r="E269" s="93">
        <f t="shared" si="4"/>
        <v>0</v>
      </c>
      <c r="F269" s="2" t="s">
        <v>564</v>
      </c>
      <c r="G269" s="94" t="s">
        <v>524</v>
      </c>
      <c r="H269" s="2" t="s">
        <v>665</v>
      </c>
      <c r="I269" s="2" t="str">
        <f>IF(MONTH(B269)&lt;=Elaborazione!$C$1,G269&amp;H269,"")</f>
        <v>Spese generaliVendite US</v>
      </c>
    </row>
    <row r="270" spans="1:9" ht="13.5" x14ac:dyDescent="0.35">
      <c r="A270" s="2" t="s">
        <v>185</v>
      </c>
      <c r="B270" s="5">
        <v>45292</v>
      </c>
      <c r="C270" s="93">
        <v>18.05</v>
      </c>
      <c r="D270" s="93">
        <v>18.05</v>
      </c>
      <c r="E270" s="93">
        <f t="shared" si="4"/>
        <v>0</v>
      </c>
      <c r="F270" s="2" t="s">
        <v>565</v>
      </c>
      <c r="G270" s="94" t="s">
        <v>524</v>
      </c>
      <c r="H270" s="2" t="s">
        <v>665</v>
      </c>
      <c r="I270" s="2" t="str">
        <f>IF(MONTH(B270)&lt;=Elaborazione!$C$1,G270&amp;H270,"")</f>
        <v>Spese generaliVendite US</v>
      </c>
    </row>
    <row r="271" spans="1:9" ht="13.5" x14ac:dyDescent="0.35">
      <c r="A271" s="2" t="s">
        <v>186</v>
      </c>
      <c r="B271" s="5">
        <v>45292</v>
      </c>
      <c r="C271" s="93">
        <v>6460</v>
      </c>
      <c r="D271" s="93">
        <v>6460</v>
      </c>
      <c r="E271" s="93">
        <f t="shared" si="4"/>
        <v>0</v>
      </c>
      <c r="F271" s="2" t="s">
        <v>573</v>
      </c>
      <c r="G271" s="94" t="s">
        <v>570</v>
      </c>
      <c r="H271" s="2" t="s">
        <v>665</v>
      </c>
      <c r="I271" s="2" t="str">
        <f>IF(MONTH(B271)&lt;=Elaborazione!$C$1,G271&amp;H271,"")</f>
        <v>FormazioneVendite US</v>
      </c>
    </row>
    <row r="272" spans="1:9" ht="13.5" x14ac:dyDescent="0.35">
      <c r="A272" s="2" t="s">
        <v>74</v>
      </c>
      <c r="B272" s="5">
        <v>45292</v>
      </c>
      <c r="C272" s="93">
        <v>148870.13</v>
      </c>
      <c r="D272" s="93">
        <v>148876.13</v>
      </c>
      <c r="E272" s="93">
        <f t="shared" si="4"/>
        <v>6</v>
      </c>
      <c r="F272" s="2" t="s">
        <v>553</v>
      </c>
      <c r="G272" s="94" t="s">
        <v>550</v>
      </c>
      <c r="H272" s="2" t="s">
        <v>665</v>
      </c>
      <c r="I272" s="2" t="str">
        <f>IF(MONTH(B272)&lt;=Elaborazione!$C$1,G272&amp;H272,"")</f>
        <v>Spese promozionaliVendite US</v>
      </c>
    </row>
    <row r="273" spans="1:9" ht="13.5" x14ac:dyDescent="0.35">
      <c r="A273" s="2" t="s">
        <v>187</v>
      </c>
      <c r="B273" s="5">
        <v>45292</v>
      </c>
      <c r="C273" s="93">
        <v>362.74</v>
      </c>
      <c r="D273" s="93">
        <v>362.74</v>
      </c>
      <c r="E273" s="93">
        <f t="shared" si="4"/>
        <v>0</v>
      </c>
      <c r="F273" s="2" t="s">
        <v>526</v>
      </c>
      <c r="G273" s="94" t="s">
        <v>524</v>
      </c>
      <c r="H273" s="2" t="s">
        <v>665</v>
      </c>
      <c r="I273" s="2" t="str">
        <f>IF(MONTH(B273)&lt;=Elaborazione!$C$1,G273&amp;H273,"")</f>
        <v>Spese generaliVendite US</v>
      </c>
    </row>
    <row r="274" spans="1:9" ht="13.5" x14ac:dyDescent="0.35">
      <c r="A274" s="2" t="s">
        <v>75</v>
      </c>
      <c r="B274" s="5">
        <v>45292</v>
      </c>
      <c r="C274" s="93">
        <v>1193.3800000000001</v>
      </c>
      <c r="D274" s="93">
        <v>1193.3800000000001</v>
      </c>
      <c r="E274" s="93">
        <f t="shared" si="4"/>
        <v>0</v>
      </c>
      <c r="F274" s="2" t="s">
        <v>525</v>
      </c>
      <c r="G274" s="94" t="s">
        <v>524</v>
      </c>
      <c r="H274" s="2" t="s">
        <v>665</v>
      </c>
      <c r="I274" s="2" t="str">
        <f>IF(MONTH(B274)&lt;=Elaborazione!$C$1,G274&amp;H274,"")</f>
        <v>Spese generaliVendite US</v>
      </c>
    </row>
    <row r="275" spans="1:9" ht="13.5" x14ac:dyDescent="0.35">
      <c r="A275" s="2" t="s">
        <v>76</v>
      </c>
      <c r="B275" s="5">
        <v>45292</v>
      </c>
      <c r="C275" s="93">
        <v>11602.3</v>
      </c>
      <c r="D275" s="93">
        <v>11602.3</v>
      </c>
      <c r="E275" s="93">
        <f t="shared" si="4"/>
        <v>0</v>
      </c>
      <c r="F275" s="2" t="s">
        <v>512</v>
      </c>
      <c r="G275" s="94" t="s">
        <v>506</v>
      </c>
      <c r="H275" s="2" t="s">
        <v>665</v>
      </c>
      <c r="I275" s="2" t="str">
        <f>IF(MONTH(B275)&lt;=Elaborazione!$C$1,G275&amp;H275,"")</f>
        <v>PersonaleVendite US</v>
      </c>
    </row>
    <row r="276" spans="1:9" ht="13.5" x14ac:dyDescent="0.35">
      <c r="A276" s="2" t="s">
        <v>188</v>
      </c>
      <c r="B276" s="5">
        <v>45292</v>
      </c>
      <c r="C276" s="93">
        <v>3363.75</v>
      </c>
      <c r="D276" s="93">
        <v>3363.75</v>
      </c>
      <c r="E276" s="93">
        <f t="shared" si="4"/>
        <v>0</v>
      </c>
      <c r="F276" s="2" t="s">
        <v>520</v>
      </c>
      <c r="G276" s="94" t="s">
        <v>506</v>
      </c>
      <c r="H276" s="2" t="s">
        <v>665</v>
      </c>
      <c r="I276" s="2" t="str">
        <f>IF(MONTH(B276)&lt;=Elaborazione!$C$1,G276&amp;H276,"")</f>
        <v>PersonaleVendite US</v>
      </c>
    </row>
    <row r="277" spans="1:9" ht="13.5" x14ac:dyDescent="0.35">
      <c r="A277" s="2" t="s">
        <v>77</v>
      </c>
      <c r="B277" s="5">
        <v>45292</v>
      </c>
      <c r="C277" s="93">
        <v>7056.3</v>
      </c>
      <c r="D277" s="93">
        <v>7056.3</v>
      </c>
      <c r="E277" s="93">
        <f t="shared" si="4"/>
        <v>0</v>
      </c>
      <c r="F277" s="2" t="s">
        <v>513</v>
      </c>
      <c r="G277" s="94" t="s">
        <v>506</v>
      </c>
      <c r="H277" s="2" t="s">
        <v>665</v>
      </c>
      <c r="I277" s="2" t="str">
        <f>IF(MONTH(B277)&lt;=Elaborazione!$C$1,G277&amp;H277,"")</f>
        <v>PersonaleVendite US</v>
      </c>
    </row>
    <row r="278" spans="1:9" ht="13.5" x14ac:dyDescent="0.35">
      <c r="A278" s="2" t="s">
        <v>189</v>
      </c>
      <c r="B278" s="5">
        <v>45292</v>
      </c>
      <c r="C278" s="93">
        <v>5.6843418860808015E-14</v>
      </c>
      <c r="D278" s="93">
        <v>-5.6843418860808015E-14</v>
      </c>
      <c r="E278" s="93">
        <f t="shared" si="4"/>
        <v>-1.1368683772161603E-13</v>
      </c>
      <c r="F278" s="2" t="s">
        <v>511</v>
      </c>
      <c r="G278" s="94" t="s">
        <v>506</v>
      </c>
      <c r="H278" s="2" t="s">
        <v>665</v>
      </c>
      <c r="I278" s="2" t="str">
        <f>IF(MONTH(B278)&lt;=Elaborazione!$C$1,G278&amp;H278,"")</f>
        <v>PersonaleVendite US</v>
      </c>
    </row>
    <row r="279" spans="1:9" ht="13.5" x14ac:dyDescent="0.35">
      <c r="A279" s="2" t="s">
        <v>190</v>
      </c>
      <c r="B279" s="5">
        <v>45292</v>
      </c>
      <c r="C279" s="93">
        <v>5.6843418860808015E-14</v>
      </c>
      <c r="D279" s="93">
        <v>5.6843418860808015E-14</v>
      </c>
      <c r="E279" s="93">
        <f t="shared" si="4"/>
        <v>0</v>
      </c>
      <c r="F279" s="2" t="s">
        <v>515</v>
      </c>
      <c r="G279" s="94" t="s">
        <v>506</v>
      </c>
      <c r="H279" s="2" t="s">
        <v>665</v>
      </c>
      <c r="I279" s="2" t="str">
        <f>IF(MONTH(B279)&lt;=Elaborazione!$C$1,G279&amp;H279,"")</f>
        <v>PersonaleVendite US</v>
      </c>
    </row>
    <row r="280" spans="1:9" ht="13.5" x14ac:dyDescent="0.35">
      <c r="A280" s="2" t="s">
        <v>191</v>
      </c>
      <c r="B280" s="5">
        <v>45292</v>
      </c>
      <c r="C280" s="93">
        <v>5.6843418860808015E-14</v>
      </c>
      <c r="D280" s="93">
        <v>5.6843418860808015E-14</v>
      </c>
      <c r="E280" s="93">
        <f t="shared" si="4"/>
        <v>0</v>
      </c>
      <c r="F280" s="2" t="s">
        <v>553</v>
      </c>
      <c r="G280" s="94" t="s">
        <v>550</v>
      </c>
      <c r="H280" s="2" t="s">
        <v>665</v>
      </c>
      <c r="I280" s="2" t="str">
        <f>IF(MONTH(B280)&lt;=Elaborazione!$C$1,G280&amp;H280,"")</f>
        <v>Spese promozionaliVendite US</v>
      </c>
    </row>
    <row r="281" spans="1:9" ht="13.5" x14ac:dyDescent="0.35">
      <c r="A281" s="2" t="s">
        <v>78</v>
      </c>
      <c r="B281" s="5">
        <v>45292</v>
      </c>
      <c r="C281" s="93">
        <v>21951.43</v>
      </c>
      <c r="D281" s="93">
        <v>21951.43</v>
      </c>
      <c r="E281" s="93">
        <f t="shared" si="4"/>
        <v>0</v>
      </c>
      <c r="F281" s="2" t="s">
        <v>508</v>
      </c>
      <c r="G281" s="94" t="s">
        <v>506</v>
      </c>
      <c r="H281" s="2" t="s">
        <v>584</v>
      </c>
      <c r="I281" s="2" t="str">
        <f>IF(MONTH(B281)&lt;=Elaborazione!$C$1,G281&amp;H281,"")</f>
        <v>PersonaleFinanza &amp; Controllo</v>
      </c>
    </row>
    <row r="282" spans="1:9" ht="13.5" x14ac:dyDescent="0.35">
      <c r="A282" s="2" t="s">
        <v>79</v>
      </c>
      <c r="B282" s="5">
        <v>45292</v>
      </c>
      <c r="C282" s="93">
        <v>2051.11</v>
      </c>
      <c r="D282" s="93">
        <v>2051.11</v>
      </c>
      <c r="E282" s="93">
        <f t="shared" si="4"/>
        <v>0</v>
      </c>
      <c r="F282" s="2" t="s">
        <v>509</v>
      </c>
      <c r="G282" s="94" t="s">
        <v>506</v>
      </c>
      <c r="H282" s="2" t="s">
        <v>584</v>
      </c>
      <c r="I282" s="2" t="str">
        <f>IF(MONTH(B282)&lt;=Elaborazione!$C$1,G282&amp;H282,"")</f>
        <v>PersonaleFinanza &amp; Controllo</v>
      </c>
    </row>
    <row r="283" spans="1:9" ht="13.5" x14ac:dyDescent="0.35">
      <c r="A283" s="2" t="s">
        <v>80</v>
      </c>
      <c r="B283" s="5">
        <v>45292</v>
      </c>
      <c r="C283" s="93">
        <v>11819.26</v>
      </c>
      <c r="D283" s="93">
        <v>11819.26</v>
      </c>
      <c r="E283" s="93">
        <f t="shared" si="4"/>
        <v>0</v>
      </c>
      <c r="F283" s="2" t="s">
        <v>510</v>
      </c>
      <c r="G283" s="94" t="s">
        <v>506</v>
      </c>
      <c r="H283" s="2" t="s">
        <v>584</v>
      </c>
      <c r="I283" s="2" t="str">
        <f>IF(MONTH(B283)&lt;=Elaborazione!$C$1,G283&amp;H283,"")</f>
        <v>PersonaleFinanza &amp; Controllo</v>
      </c>
    </row>
    <row r="284" spans="1:9" ht="13.5" x14ac:dyDescent="0.35">
      <c r="A284" s="2" t="s">
        <v>81</v>
      </c>
      <c r="B284" s="5">
        <v>45292</v>
      </c>
      <c r="C284" s="93">
        <v>1546.12</v>
      </c>
      <c r="D284" s="93">
        <v>1546.12</v>
      </c>
      <c r="E284" s="93">
        <f t="shared" si="4"/>
        <v>0</v>
      </c>
      <c r="F284" s="2" t="s">
        <v>514</v>
      </c>
      <c r="G284" s="94" t="s">
        <v>506</v>
      </c>
      <c r="H284" s="2" t="s">
        <v>584</v>
      </c>
      <c r="I284" s="2" t="str">
        <f>IF(MONTH(B284)&lt;=Elaborazione!$C$1,G284&amp;H284,"")</f>
        <v>PersonaleFinanza &amp; Controllo</v>
      </c>
    </row>
    <row r="285" spans="1:9" ht="13.5" x14ac:dyDescent="0.35">
      <c r="A285" s="2" t="s">
        <v>82</v>
      </c>
      <c r="B285" s="5">
        <v>45292</v>
      </c>
      <c r="C285" s="93">
        <v>89.539999999999893</v>
      </c>
      <c r="D285" s="93">
        <v>89.539999999999893</v>
      </c>
      <c r="E285" s="93">
        <f t="shared" si="4"/>
        <v>0</v>
      </c>
      <c r="F285" s="2" t="s">
        <v>511</v>
      </c>
      <c r="G285" s="94" t="s">
        <v>506</v>
      </c>
      <c r="H285" s="2" t="s">
        <v>584</v>
      </c>
      <c r="I285" s="2" t="str">
        <f>IF(MONTH(B285)&lt;=Elaborazione!$C$1,G285&amp;H285,"")</f>
        <v>PersonaleFinanza &amp; Controllo</v>
      </c>
    </row>
    <row r="286" spans="1:9" ht="13.5" x14ac:dyDescent="0.35">
      <c r="A286" s="2" t="s">
        <v>83</v>
      </c>
      <c r="B286" s="5">
        <v>45292</v>
      </c>
      <c r="C286" s="93">
        <v>70</v>
      </c>
      <c r="D286" s="93">
        <v>70</v>
      </c>
      <c r="E286" s="93">
        <f t="shared" si="4"/>
        <v>0</v>
      </c>
      <c r="F286" s="2" t="s">
        <v>515</v>
      </c>
      <c r="G286" s="94" t="s">
        <v>506</v>
      </c>
      <c r="H286" s="2" t="s">
        <v>584</v>
      </c>
      <c r="I286" s="2" t="str">
        <f>IF(MONTH(B286)&lt;=Elaborazione!$C$1,G286&amp;H286,"")</f>
        <v>PersonaleFinanza &amp; Controllo</v>
      </c>
    </row>
    <row r="287" spans="1:9" ht="13.5" x14ac:dyDescent="0.35">
      <c r="A287" s="2" t="s">
        <v>84</v>
      </c>
      <c r="B287" s="5">
        <v>45292</v>
      </c>
      <c r="C287" s="93">
        <v>1030.5899999999999</v>
      </c>
      <c r="D287" s="93">
        <v>1031.5899999999999</v>
      </c>
      <c r="E287" s="93">
        <f t="shared" si="4"/>
        <v>1</v>
      </c>
      <c r="F287" s="2" t="s">
        <v>523</v>
      </c>
      <c r="G287" s="94" t="s">
        <v>506</v>
      </c>
      <c r="H287" s="94" t="s">
        <v>584</v>
      </c>
      <c r="I287" s="2" t="str">
        <f>IF(MONTH(B287)&lt;=Elaborazione!$C$1,G287&amp;H287,"")</f>
        <v>PersonaleFinanza &amp; Controllo</v>
      </c>
    </row>
    <row r="288" spans="1:9" ht="13.5" x14ac:dyDescent="0.35">
      <c r="A288" s="2" t="s">
        <v>85</v>
      </c>
      <c r="B288" s="5">
        <v>45292</v>
      </c>
      <c r="C288" s="93">
        <v>2967</v>
      </c>
      <c r="D288" s="93">
        <v>2966.8</v>
      </c>
      <c r="E288" s="93">
        <f t="shared" si="4"/>
        <v>-0.1999999999998181</v>
      </c>
      <c r="F288" s="2" t="s">
        <v>549</v>
      </c>
      <c r="G288" s="94" t="s">
        <v>540</v>
      </c>
      <c r="H288" s="94" t="s">
        <v>584</v>
      </c>
      <c r="I288" s="2" t="str">
        <f>IF(MONTH(B288)&lt;=Elaborazione!$C$1,G288&amp;H288,"")</f>
        <v>Consulenze &amp; serviziFinanza &amp; Controllo</v>
      </c>
    </row>
    <row r="289" spans="1:9" ht="13.5" x14ac:dyDescent="0.35">
      <c r="A289" s="2" t="s">
        <v>86</v>
      </c>
      <c r="B289" s="5">
        <v>45292</v>
      </c>
      <c r="C289" s="93">
        <v>1300</v>
      </c>
      <c r="D289" s="93">
        <v>1300</v>
      </c>
      <c r="E289" s="93">
        <f t="shared" si="4"/>
        <v>0</v>
      </c>
      <c r="F289" s="2" t="s">
        <v>541</v>
      </c>
      <c r="G289" s="94" t="s">
        <v>540</v>
      </c>
      <c r="H289" s="94" t="s">
        <v>584</v>
      </c>
      <c r="I289" s="2" t="str">
        <f>IF(MONTH(B289)&lt;=Elaborazione!$C$1,G289&amp;H289,"")</f>
        <v>Consulenze &amp; serviziFinanza &amp; Controllo</v>
      </c>
    </row>
    <row r="290" spans="1:9" ht="13.5" x14ac:dyDescent="0.35">
      <c r="A290" s="2" t="s">
        <v>87</v>
      </c>
      <c r="B290" s="5">
        <v>45292</v>
      </c>
      <c r="C290" s="93">
        <v>8668.9500000000062</v>
      </c>
      <c r="D290" s="93">
        <v>8805.8700000000063</v>
      </c>
      <c r="E290" s="93">
        <f t="shared" si="4"/>
        <v>136.92000000000007</v>
      </c>
      <c r="F290" s="2" t="s">
        <v>535</v>
      </c>
      <c r="G290" s="94" t="s">
        <v>540</v>
      </c>
      <c r="H290" s="94" t="s">
        <v>584</v>
      </c>
      <c r="I290" s="2" t="str">
        <f>IF(MONTH(B290)&lt;=Elaborazione!$C$1,G290&amp;H290,"")</f>
        <v>Consulenze &amp; serviziFinanza &amp; Controllo</v>
      </c>
    </row>
    <row r="291" spans="1:9" ht="13.5" x14ac:dyDescent="0.35">
      <c r="A291" s="2" t="s">
        <v>88</v>
      </c>
      <c r="B291" s="5">
        <v>45292</v>
      </c>
      <c r="C291" s="93">
        <v>3333.33</v>
      </c>
      <c r="D291" s="93">
        <v>3333.33</v>
      </c>
      <c r="E291" s="93">
        <f t="shared" si="4"/>
        <v>0</v>
      </c>
      <c r="F291" s="2" t="s">
        <v>542</v>
      </c>
      <c r="G291" s="94" t="s">
        <v>540</v>
      </c>
      <c r="H291" s="94" t="s">
        <v>584</v>
      </c>
      <c r="I291" s="2" t="str">
        <f>IF(MONTH(B291)&lt;=Elaborazione!$C$1,G291&amp;H291,"")</f>
        <v>Consulenze &amp; serviziFinanza &amp; Controllo</v>
      </c>
    </row>
    <row r="292" spans="1:9" ht="13.5" x14ac:dyDescent="0.35">
      <c r="A292" s="2" t="s">
        <v>89</v>
      </c>
      <c r="B292" s="5">
        <v>45292</v>
      </c>
      <c r="C292" s="93">
        <v>1310</v>
      </c>
      <c r="D292" s="93">
        <v>1310</v>
      </c>
      <c r="E292" s="93">
        <f t="shared" si="4"/>
        <v>0</v>
      </c>
      <c r="F292" s="2" t="s">
        <v>543</v>
      </c>
      <c r="G292" s="94" t="s">
        <v>540</v>
      </c>
      <c r="H292" s="94" t="s">
        <v>584</v>
      </c>
      <c r="I292" s="2" t="str">
        <f>IF(MONTH(B292)&lt;=Elaborazione!$C$1,G292&amp;H292,"")</f>
        <v>Consulenze &amp; serviziFinanza &amp; Controllo</v>
      </c>
    </row>
    <row r="293" spans="1:9" ht="13.5" x14ac:dyDescent="0.35">
      <c r="A293" s="2" t="s">
        <v>90</v>
      </c>
      <c r="B293" s="5">
        <v>45292</v>
      </c>
      <c r="C293" s="93">
        <v>2660</v>
      </c>
      <c r="D293" s="93">
        <v>2660</v>
      </c>
      <c r="E293" s="93">
        <f t="shared" si="4"/>
        <v>0</v>
      </c>
      <c r="F293" s="2" t="s">
        <v>548</v>
      </c>
      <c r="G293" s="94" t="s">
        <v>540</v>
      </c>
      <c r="H293" s="94" t="s">
        <v>584</v>
      </c>
      <c r="I293" s="2" t="str">
        <f>IF(MONTH(B293)&lt;=Elaborazione!$C$1,G293&amp;H293,"")</f>
        <v>Consulenze &amp; serviziFinanza &amp; Controllo</v>
      </c>
    </row>
    <row r="294" spans="1:9" ht="13.5" x14ac:dyDescent="0.35">
      <c r="A294" s="2" t="s">
        <v>91</v>
      </c>
      <c r="B294" s="5">
        <v>45292</v>
      </c>
      <c r="C294" s="93">
        <v>1991.34</v>
      </c>
      <c r="D294" s="93">
        <v>1991.34</v>
      </c>
      <c r="E294" s="93">
        <f t="shared" si="4"/>
        <v>0</v>
      </c>
      <c r="F294" s="2" t="s">
        <v>539</v>
      </c>
      <c r="G294" s="94" t="s">
        <v>540</v>
      </c>
      <c r="H294" s="94" t="s">
        <v>584</v>
      </c>
      <c r="I294" s="2" t="str">
        <f>IF(MONTH(B294)&lt;=Elaborazione!$C$1,G294&amp;H294,"")</f>
        <v>Consulenze &amp; serviziFinanza &amp; Controllo</v>
      </c>
    </row>
    <row r="295" spans="1:9" ht="13.5" x14ac:dyDescent="0.35">
      <c r="A295" s="2" t="s">
        <v>92</v>
      </c>
      <c r="B295" s="5">
        <v>45292</v>
      </c>
      <c r="C295" s="93">
        <v>18.899999999999999</v>
      </c>
      <c r="D295" s="93">
        <v>18.899999999999999</v>
      </c>
      <c r="E295" s="93">
        <f t="shared" si="4"/>
        <v>0</v>
      </c>
      <c r="F295" s="2" t="s">
        <v>564</v>
      </c>
      <c r="G295" s="94" t="s">
        <v>524</v>
      </c>
      <c r="H295" s="94" t="s">
        <v>584</v>
      </c>
      <c r="I295" s="2" t="str">
        <f>IF(MONTH(B295)&lt;=Elaborazione!$C$1,G295&amp;H295,"")</f>
        <v>Spese generaliFinanza &amp; Controllo</v>
      </c>
    </row>
    <row r="296" spans="1:9" ht="13.5" x14ac:dyDescent="0.35">
      <c r="A296" s="2" t="s">
        <v>93</v>
      </c>
      <c r="B296" s="5">
        <v>45292</v>
      </c>
      <c r="C296" s="93">
        <v>230.48</v>
      </c>
      <c r="D296" s="93">
        <v>230.48</v>
      </c>
      <c r="E296" s="93">
        <f t="shared" si="4"/>
        <v>0</v>
      </c>
      <c r="F296" s="2" t="s">
        <v>571</v>
      </c>
      <c r="G296" s="94" t="s">
        <v>570</v>
      </c>
      <c r="H296" s="94" t="s">
        <v>584</v>
      </c>
      <c r="I296" s="2" t="str">
        <f>IF(MONTH(B296)&lt;=Elaborazione!$C$1,G296&amp;H296,"")</f>
        <v>FormazioneFinanza &amp; Controllo</v>
      </c>
    </row>
    <row r="297" spans="1:9" ht="13.5" x14ac:dyDescent="0.35">
      <c r="A297" s="2" t="s">
        <v>192</v>
      </c>
      <c r="B297" s="5">
        <v>45292</v>
      </c>
      <c r="C297" s="93">
        <v>77.73</v>
      </c>
      <c r="D297" s="93">
        <v>77.73</v>
      </c>
      <c r="E297" s="93">
        <f t="shared" si="4"/>
        <v>0</v>
      </c>
      <c r="F297" s="2" t="s">
        <v>526</v>
      </c>
      <c r="G297" s="94" t="s">
        <v>524</v>
      </c>
      <c r="H297" s="94" t="s">
        <v>584</v>
      </c>
      <c r="I297" s="2" t="str">
        <f>IF(MONTH(B297)&lt;=Elaborazione!$C$1,G297&amp;H297,"")</f>
        <v>Spese generaliFinanza &amp; Controllo</v>
      </c>
    </row>
    <row r="298" spans="1:9" ht="13.5" x14ac:dyDescent="0.35">
      <c r="A298" s="2" t="s">
        <v>94</v>
      </c>
      <c r="B298" s="5">
        <v>45292</v>
      </c>
      <c r="C298" s="93">
        <v>1403.66</v>
      </c>
      <c r="D298" s="93">
        <v>1403.66</v>
      </c>
      <c r="E298" s="93">
        <f t="shared" si="4"/>
        <v>0</v>
      </c>
      <c r="F298" s="2" t="s">
        <v>512</v>
      </c>
      <c r="G298" s="94" t="s">
        <v>506</v>
      </c>
      <c r="H298" s="94" t="s">
        <v>584</v>
      </c>
      <c r="I298" s="2" t="str">
        <f>IF(MONTH(B298)&lt;=Elaborazione!$C$1,G298&amp;H298,"")</f>
        <v>PersonaleFinanza &amp; Controllo</v>
      </c>
    </row>
    <row r="299" spans="1:9" ht="13.5" x14ac:dyDescent="0.35">
      <c r="A299" s="2" t="s">
        <v>193</v>
      </c>
      <c r="B299" s="5">
        <v>45292</v>
      </c>
      <c r="C299" s="93">
        <v>570.5</v>
      </c>
      <c r="D299" s="93">
        <v>570.5</v>
      </c>
      <c r="E299" s="93">
        <f t="shared" si="4"/>
        <v>0</v>
      </c>
      <c r="F299" s="2" t="s">
        <v>520</v>
      </c>
      <c r="G299" s="94" t="s">
        <v>506</v>
      </c>
      <c r="H299" s="94" t="s">
        <v>584</v>
      </c>
      <c r="I299" s="2" t="str">
        <f>IF(MONTH(B299)&lt;=Elaborazione!$C$1,G299&amp;H299,"")</f>
        <v>PersonaleFinanza &amp; Controllo</v>
      </c>
    </row>
    <row r="300" spans="1:9" ht="13.5" x14ac:dyDescent="0.35">
      <c r="A300" s="2" t="s">
        <v>95</v>
      </c>
      <c r="B300" s="5">
        <v>45292</v>
      </c>
      <c r="C300" s="93">
        <v>697.66</v>
      </c>
      <c r="D300" s="93">
        <v>697.66</v>
      </c>
      <c r="E300" s="93">
        <f t="shared" si="4"/>
        <v>0</v>
      </c>
      <c r="F300" s="2" t="s">
        <v>513</v>
      </c>
      <c r="G300" s="94" t="s">
        <v>506</v>
      </c>
      <c r="H300" s="94" t="s">
        <v>584</v>
      </c>
      <c r="I300" s="2" t="str">
        <f>IF(MONTH(B300)&lt;=Elaborazione!$C$1,G300&amp;H300,"")</f>
        <v>PersonaleFinanza &amp; Controllo</v>
      </c>
    </row>
    <row r="301" spans="1:9" ht="13.5" x14ac:dyDescent="0.35">
      <c r="A301" s="2" t="s">
        <v>96</v>
      </c>
      <c r="B301" s="5">
        <v>45292</v>
      </c>
      <c r="C301" s="93">
        <v>-7161.55</v>
      </c>
      <c r="D301" s="93">
        <v>-7161.55</v>
      </c>
      <c r="E301" s="93">
        <f t="shared" si="4"/>
        <v>0</v>
      </c>
      <c r="F301" s="2" t="s">
        <v>578</v>
      </c>
      <c r="G301" s="94" t="s">
        <v>504</v>
      </c>
      <c r="H301" s="94" t="s">
        <v>584</v>
      </c>
      <c r="I301" s="2" t="str">
        <f>IF(MONTH(B301)&lt;=Elaborazione!$C$1,G301&amp;H301,"")</f>
        <v>AllocazioniFinanza &amp; Controllo</v>
      </c>
    </row>
    <row r="302" spans="1:9" ht="13.5" x14ac:dyDescent="0.35">
      <c r="A302" s="2" t="s">
        <v>97</v>
      </c>
      <c r="B302" s="5">
        <v>45292</v>
      </c>
      <c r="C302" s="93">
        <v>5428.72</v>
      </c>
      <c r="D302" s="93">
        <v>5428.72</v>
      </c>
      <c r="E302" s="93">
        <f t="shared" si="4"/>
        <v>0</v>
      </c>
      <c r="F302" s="2" t="s">
        <v>508</v>
      </c>
      <c r="G302" s="94" t="s">
        <v>506</v>
      </c>
      <c r="H302" s="94" t="s">
        <v>584</v>
      </c>
      <c r="I302" s="2" t="str">
        <f>IF(MONTH(B302)&lt;=Elaborazione!$C$1,G302&amp;H302,"")</f>
        <v>PersonaleFinanza &amp; Controllo</v>
      </c>
    </row>
    <row r="303" spans="1:9" ht="13.5" x14ac:dyDescent="0.35">
      <c r="A303" s="2" t="s">
        <v>98</v>
      </c>
      <c r="B303" s="5">
        <v>45292</v>
      </c>
      <c r="C303" s="93">
        <v>338.66</v>
      </c>
      <c r="D303" s="93">
        <v>338.66</v>
      </c>
      <c r="E303" s="93">
        <f t="shared" si="4"/>
        <v>0</v>
      </c>
      <c r="F303" s="2" t="s">
        <v>509</v>
      </c>
      <c r="G303" s="94" t="s">
        <v>506</v>
      </c>
      <c r="H303" s="94" t="s">
        <v>584</v>
      </c>
      <c r="I303" s="2" t="str">
        <f>IF(MONTH(B303)&lt;=Elaborazione!$C$1,G303&amp;H303,"")</f>
        <v>PersonaleFinanza &amp; Controllo</v>
      </c>
    </row>
    <row r="304" spans="1:9" ht="13.5" x14ac:dyDescent="0.35">
      <c r="A304" s="2" t="s">
        <v>99</v>
      </c>
      <c r="B304" s="5">
        <v>45292</v>
      </c>
      <c r="C304" s="93">
        <v>2803.46</v>
      </c>
      <c r="D304" s="93">
        <v>2804.31</v>
      </c>
      <c r="E304" s="93">
        <f t="shared" si="4"/>
        <v>0.84999999999990905</v>
      </c>
      <c r="F304" s="2" t="s">
        <v>510</v>
      </c>
      <c r="G304" s="94" t="s">
        <v>506</v>
      </c>
      <c r="H304" s="94" t="s">
        <v>584</v>
      </c>
      <c r="I304" s="2" t="str">
        <f>IF(MONTH(B304)&lt;=Elaborazione!$C$1,G304&amp;H304,"")</f>
        <v>PersonaleFinanza &amp; Controllo</v>
      </c>
    </row>
    <row r="305" spans="1:9" ht="13.5" x14ac:dyDescent="0.35">
      <c r="A305" s="2" t="s">
        <v>100</v>
      </c>
      <c r="B305" s="5">
        <v>45292</v>
      </c>
      <c r="C305" s="93">
        <v>359.8</v>
      </c>
      <c r="D305" s="93">
        <v>359.8</v>
      </c>
      <c r="E305" s="93">
        <f t="shared" si="4"/>
        <v>0</v>
      </c>
      <c r="F305" s="2" t="s">
        <v>514</v>
      </c>
      <c r="G305" s="94" t="s">
        <v>506</v>
      </c>
      <c r="H305" s="94" t="s">
        <v>584</v>
      </c>
      <c r="I305" s="2" t="str">
        <f>IF(MONTH(B305)&lt;=Elaborazione!$C$1,G305&amp;H305,"")</f>
        <v>PersonaleFinanza &amp; Controllo</v>
      </c>
    </row>
    <row r="306" spans="1:9" ht="13.5" x14ac:dyDescent="0.35">
      <c r="A306" s="2" t="s">
        <v>101</v>
      </c>
      <c r="B306" s="5">
        <v>45292</v>
      </c>
      <c r="C306" s="93">
        <v>11.61</v>
      </c>
      <c r="D306" s="93">
        <v>11.61</v>
      </c>
      <c r="E306" s="93">
        <f t="shared" si="4"/>
        <v>0</v>
      </c>
      <c r="F306" s="2" t="s">
        <v>511</v>
      </c>
      <c r="G306" s="94" t="s">
        <v>506</v>
      </c>
      <c r="H306" s="94" t="s">
        <v>584</v>
      </c>
      <c r="I306" s="2" t="str">
        <f>IF(MONTH(B306)&lt;=Elaborazione!$C$1,G306&amp;H306,"")</f>
        <v>PersonaleFinanza &amp; Controllo</v>
      </c>
    </row>
    <row r="307" spans="1:9" ht="13.5" x14ac:dyDescent="0.35">
      <c r="A307" s="2" t="s">
        <v>194</v>
      </c>
      <c r="B307" s="5">
        <v>45292</v>
      </c>
      <c r="C307" s="93">
        <v>10</v>
      </c>
      <c r="D307" s="93">
        <v>10</v>
      </c>
      <c r="E307" s="93">
        <f t="shared" si="4"/>
        <v>0</v>
      </c>
      <c r="F307" s="2" t="s">
        <v>564</v>
      </c>
      <c r="G307" s="94" t="s">
        <v>524</v>
      </c>
      <c r="H307" s="94" t="s">
        <v>584</v>
      </c>
      <c r="I307" s="2" t="str">
        <f>IF(MONTH(B307)&lt;=Elaborazione!$C$1,G307&amp;H307,"")</f>
        <v>Spese generaliFinanza &amp; Controllo</v>
      </c>
    </row>
    <row r="308" spans="1:9" ht="13.5" x14ac:dyDescent="0.35">
      <c r="A308" s="2" t="s">
        <v>102</v>
      </c>
      <c r="B308" s="5">
        <v>45292</v>
      </c>
      <c r="C308" s="93">
        <v>667.42</v>
      </c>
      <c r="D308" s="93">
        <v>667.42</v>
      </c>
      <c r="E308" s="93">
        <f t="shared" si="4"/>
        <v>0</v>
      </c>
      <c r="F308" s="2" t="s">
        <v>512</v>
      </c>
      <c r="G308" s="94" t="s">
        <v>506</v>
      </c>
      <c r="H308" s="94" t="s">
        <v>584</v>
      </c>
      <c r="I308" s="2" t="str">
        <f>IF(MONTH(B308)&lt;=Elaborazione!$C$1,G308&amp;H308,"")</f>
        <v>PersonaleFinanza &amp; Controllo</v>
      </c>
    </row>
    <row r="309" spans="1:9" ht="13.5" x14ac:dyDescent="0.35">
      <c r="A309" s="2" t="s">
        <v>195</v>
      </c>
      <c r="B309" s="5">
        <v>45292</v>
      </c>
      <c r="C309" s="93">
        <v>236.75</v>
      </c>
      <c r="D309" s="93">
        <v>236.75</v>
      </c>
      <c r="E309" s="93">
        <f t="shared" si="4"/>
        <v>0</v>
      </c>
      <c r="F309" s="2" t="s">
        <v>520</v>
      </c>
      <c r="G309" s="94" t="s">
        <v>506</v>
      </c>
      <c r="H309" s="94" t="s">
        <v>584</v>
      </c>
      <c r="I309" s="2" t="str">
        <f>IF(MONTH(B309)&lt;=Elaborazione!$C$1,G309&amp;H309,"")</f>
        <v>PersonaleFinanza &amp; Controllo</v>
      </c>
    </row>
    <row r="310" spans="1:9" ht="13.5" x14ac:dyDescent="0.35">
      <c r="A310" s="2" t="s">
        <v>103</v>
      </c>
      <c r="B310" s="5">
        <v>45292</v>
      </c>
      <c r="C310" s="93">
        <v>218.01</v>
      </c>
      <c r="D310" s="93">
        <v>218.01</v>
      </c>
      <c r="E310" s="93">
        <f t="shared" si="4"/>
        <v>0</v>
      </c>
      <c r="F310" s="2" t="s">
        <v>513</v>
      </c>
      <c r="G310" s="94" t="s">
        <v>506</v>
      </c>
      <c r="H310" s="94" t="s">
        <v>584</v>
      </c>
      <c r="I310" s="2" t="str">
        <f>IF(MONTH(B310)&lt;=Elaborazione!$C$1,G310&amp;H310,"")</f>
        <v>PersonaleFinanza &amp; Controllo</v>
      </c>
    </row>
    <row r="311" spans="1:9" ht="13.5" x14ac:dyDescent="0.35">
      <c r="A311" s="2" t="s">
        <v>104</v>
      </c>
      <c r="B311" s="5">
        <v>45292</v>
      </c>
      <c r="C311" s="93">
        <v>-4916.5</v>
      </c>
      <c r="D311" s="93">
        <v>-4916.5</v>
      </c>
      <c r="E311" s="93">
        <f t="shared" si="4"/>
        <v>0</v>
      </c>
      <c r="F311" s="2" t="s">
        <v>578</v>
      </c>
      <c r="G311" s="94" t="s">
        <v>504</v>
      </c>
      <c r="H311" s="94" t="s">
        <v>584</v>
      </c>
      <c r="I311" s="2" t="str">
        <f>IF(MONTH(B311)&lt;=Elaborazione!$C$1,G311&amp;H311,"")</f>
        <v>AllocazioniFinanza &amp; Controllo</v>
      </c>
    </row>
    <row r="312" spans="1:9" ht="13.5" x14ac:dyDescent="0.35">
      <c r="A312" s="2" t="s">
        <v>105</v>
      </c>
      <c r="B312" s="5">
        <v>45292</v>
      </c>
      <c r="C312" s="93">
        <v>2899.94</v>
      </c>
      <c r="D312" s="93">
        <v>2899.94</v>
      </c>
      <c r="E312" s="93">
        <f t="shared" si="4"/>
        <v>0</v>
      </c>
      <c r="F312" s="2" t="s">
        <v>508</v>
      </c>
      <c r="G312" s="94" t="s">
        <v>506</v>
      </c>
      <c r="H312" s="94" t="s">
        <v>584</v>
      </c>
      <c r="I312" s="2" t="str">
        <f>IF(MONTH(B312)&lt;=Elaborazione!$C$1,G312&amp;H312,"")</f>
        <v>PersonaleFinanza &amp; Controllo</v>
      </c>
    </row>
    <row r="313" spans="1:9" ht="13.5" x14ac:dyDescent="0.35">
      <c r="A313" s="2" t="s">
        <v>106</v>
      </c>
      <c r="B313" s="5">
        <v>45292</v>
      </c>
      <c r="C313" s="93">
        <v>123.69</v>
      </c>
      <c r="D313" s="93">
        <v>123.69</v>
      </c>
      <c r="E313" s="93">
        <f t="shared" si="4"/>
        <v>0</v>
      </c>
      <c r="F313" s="2" t="s">
        <v>509</v>
      </c>
      <c r="G313" s="94" t="s">
        <v>506</v>
      </c>
      <c r="H313" s="94" t="s">
        <v>584</v>
      </c>
      <c r="I313" s="2" t="str">
        <f>IF(MONTH(B313)&lt;=Elaborazione!$C$1,G313&amp;H313,"")</f>
        <v>PersonaleFinanza &amp; Controllo</v>
      </c>
    </row>
    <row r="314" spans="1:9" ht="13.5" x14ac:dyDescent="0.35">
      <c r="A314" s="2" t="s">
        <v>107</v>
      </c>
      <c r="B314" s="5">
        <v>45292</v>
      </c>
      <c r="C314" s="93">
        <v>1533.38</v>
      </c>
      <c r="D314" s="93">
        <v>1532.49</v>
      </c>
      <c r="E314" s="93">
        <f t="shared" si="4"/>
        <v>-0.89000000000010004</v>
      </c>
      <c r="F314" s="2" t="s">
        <v>510</v>
      </c>
      <c r="G314" s="94" t="s">
        <v>506</v>
      </c>
      <c r="H314" s="94" t="s">
        <v>584</v>
      </c>
      <c r="I314" s="2" t="str">
        <f>IF(MONTH(B314)&lt;=Elaborazione!$C$1,G314&amp;H314,"")</f>
        <v>PersonaleFinanza &amp; Controllo</v>
      </c>
    </row>
    <row r="315" spans="1:9" ht="13.5" x14ac:dyDescent="0.35">
      <c r="A315" s="2" t="s">
        <v>108</v>
      </c>
      <c r="B315" s="5">
        <v>45292</v>
      </c>
      <c r="C315" s="93">
        <v>341.67</v>
      </c>
      <c r="D315" s="93">
        <v>341.67</v>
      </c>
      <c r="E315" s="93">
        <f t="shared" si="4"/>
        <v>0</v>
      </c>
      <c r="F315" s="2" t="s">
        <v>514</v>
      </c>
      <c r="G315" s="94" t="s">
        <v>506</v>
      </c>
      <c r="H315" s="94" t="s">
        <v>584</v>
      </c>
      <c r="I315" s="2" t="str">
        <f>IF(MONTH(B315)&lt;=Elaborazione!$C$1,G315&amp;H315,"")</f>
        <v>PersonaleFinanza &amp; Controllo</v>
      </c>
    </row>
    <row r="316" spans="1:9" ht="13.5" x14ac:dyDescent="0.35">
      <c r="A316" s="2" t="s">
        <v>109</v>
      </c>
      <c r="B316" s="5">
        <v>45292</v>
      </c>
      <c r="C316" s="93">
        <v>4776.28</v>
      </c>
      <c r="D316" s="93">
        <v>4776.28</v>
      </c>
      <c r="E316" s="93">
        <f t="shared" si="4"/>
        <v>0</v>
      </c>
      <c r="F316" s="2" t="s">
        <v>544</v>
      </c>
      <c r="G316" s="94" t="s">
        <v>540</v>
      </c>
      <c r="H316" s="94" t="s">
        <v>584</v>
      </c>
      <c r="I316" s="2" t="str">
        <f>IF(MONTH(B316)&lt;=Elaborazione!$C$1,G316&amp;H316,"")</f>
        <v>Consulenze &amp; serviziFinanza &amp; Controllo</v>
      </c>
    </row>
    <row r="317" spans="1:9" ht="13.5" x14ac:dyDescent="0.35">
      <c r="A317" s="2" t="s">
        <v>196</v>
      </c>
      <c r="B317" s="5">
        <v>45292</v>
      </c>
      <c r="C317" s="93">
        <v>197.27</v>
      </c>
      <c r="D317" s="93">
        <v>197.27</v>
      </c>
      <c r="E317" s="93">
        <f t="shared" si="4"/>
        <v>0</v>
      </c>
      <c r="F317" s="2" t="s">
        <v>548</v>
      </c>
      <c r="G317" s="94" t="s">
        <v>540</v>
      </c>
      <c r="H317" s="94" t="s">
        <v>584</v>
      </c>
      <c r="I317" s="2" t="str">
        <f>IF(MONTH(B317)&lt;=Elaborazione!$C$1,G317&amp;H317,"")</f>
        <v>Consulenze &amp; serviziFinanza &amp; Controllo</v>
      </c>
    </row>
    <row r="318" spans="1:9" ht="13.5" x14ac:dyDescent="0.35">
      <c r="A318" s="2" t="s">
        <v>110</v>
      </c>
      <c r="B318" s="5">
        <v>45292</v>
      </c>
      <c r="C318" s="93">
        <v>9720.6299999999992</v>
      </c>
      <c r="D318" s="93">
        <v>9720.6299999999992</v>
      </c>
      <c r="E318" s="93">
        <f t="shared" si="4"/>
        <v>0</v>
      </c>
      <c r="F318" s="2" t="s">
        <v>539</v>
      </c>
      <c r="G318" s="94" t="s">
        <v>540</v>
      </c>
      <c r="H318" s="94" t="s">
        <v>584</v>
      </c>
      <c r="I318" s="2" t="str">
        <f>IF(MONTH(B318)&lt;=Elaborazione!$C$1,G318&amp;H318,"")</f>
        <v>Consulenze &amp; serviziFinanza &amp; Controllo</v>
      </c>
    </row>
    <row r="319" spans="1:9" ht="13.5" x14ac:dyDescent="0.35">
      <c r="A319" s="2" t="s">
        <v>202</v>
      </c>
      <c r="B319" s="5">
        <v>45292</v>
      </c>
      <c r="C319" s="93">
        <v>6289</v>
      </c>
      <c r="D319" s="93">
        <v>6289</v>
      </c>
      <c r="E319" s="93">
        <f t="shared" si="4"/>
        <v>0</v>
      </c>
      <c r="F319" s="2" t="s">
        <v>508</v>
      </c>
      <c r="G319" s="94" t="s">
        <v>506</v>
      </c>
      <c r="H319" s="94" t="s">
        <v>593</v>
      </c>
      <c r="I319" s="2" t="str">
        <f>IF(MONTH(B319)&lt;=Elaborazione!$C$1,G319&amp;H319,"")</f>
        <v>PersonaleRisorse Umane</v>
      </c>
    </row>
    <row r="320" spans="1:9" ht="13.5" x14ac:dyDescent="0.35">
      <c r="A320" s="2" t="s">
        <v>203</v>
      </c>
      <c r="B320" s="5">
        <v>45292</v>
      </c>
      <c r="C320" s="93">
        <v>167.85</v>
      </c>
      <c r="D320" s="93">
        <v>167.85</v>
      </c>
      <c r="E320" s="93">
        <f t="shared" si="4"/>
        <v>0</v>
      </c>
      <c r="F320" s="2" t="s">
        <v>509</v>
      </c>
      <c r="G320" s="94" t="s">
        <v>506</v>
      </c>
      <c r="H320" s="94" t="s">
        <v>593</v>
      </c>
      <c r="I320" s="2" t="str">
        <f>IF(MONTH(B320)&lt;=Elaborazione!$C$1,G320&amp;H320,"")</f>
        <v>PersonaleRisorse Umane</v>
      </c>
    </row>
    <row r="321" spans="1:9" ht="13.5" x14ac:dyDescent="0.35">
      <c r="A321" s="2" t="s">
        <v>204</v>
      </c>
      <c r="B321" s="5">
        <v>45292</v>
      </c>
      <c r="C321" s="93">
        <v>2000.29</v>
      </c>
      <c r="D321" s="93">
        <v>1999.07</v>
      </c>
      <c r="E321" s="93">
        <f t="shared" si="4"/>
        <v>-1.2200000000000273</v>
      </c>
      <c r="F321" s="2" t="s">
        <v>510</v>
      </c>
      <c r="G321" s="94" t="s">
        <v>506</v>
      </c>
      <c r="H321" s="94" t="s">
        <v>593</v>
      </c>
      <c r="I321" s="2" t="str">
        <f>IF(MONTH(B321)&lt;=Elaborazione!$C$1,G321&amp;H321,"")</f>
        <v>PersonaleRisorse Umane</v>
      </c>
    </row>
    <row r="322" spans="1:9" ht="13.5" x14ac:dyDescent="0.35">
      <c r="A322" s="2" t="s">
        <v>205</v>
      </c>
      <c r="B322" s="5">
        <v>45292</v>
      </c>
      <c r="C322" s="93">
        <v>418.18</v>
      </c>
      <c r="D322" s="93">
        <v>418.18</v>
      </c>
      <c r="E322" s="93">
        <f t="shared" si="4"/>
        <v>0</v>
      </c>
      <c r="F322" s="2" t="s">
        <v>514</v>
      </c>
      <c r="G322" s="94" t="s">
        <v>506</v>
      </c>
      <c r="H322" s="94" t="s">
        <v>593</v>
      </c>
      <c r="I322" s="2" t="str">
        <f>IF(MONTH(B322)&lt;=Elaborazione!$C$1,G322&amp;H322,"")</f>
        <v>PersonaleRisorse Umane</v>
      </c>
    </row>
    <row r="323" spans="1:9" ht="13.5" x14ac:dyDescent="0.35">
      <c r="A323" s="2" t="s">
        <v>384</v>
      </c>
      <c r="B323" s="5">
        <v>45292</v>
      </c>
      <c r="C323" s="93"/>
      <c r="D323" s="93">
        <v>105</v>
      </c>
      <c r="E323" s="93">
        <f t="shared" ref="E323:E386" si="5">+D323-C323</f>
        <v>105</v>
      </c>
      <c r="F323" s="2" t="s">
        <v>515</v>
      </c>
      <c r="G323" s="94" t="s">
        <v>506</v>
      </c>
      <c r="H323" s="94" t="s">
        <v>593</v>
      </c>
      <c r="I323" s="2" t="str">
        <f>IF(MONTH(B323)&lt;=Elaborazione!$C$1,G323&amp;H323,"")</f>
        <v>PersonaleRisorse Umane</v>
      </c>
    </row>
    <row r="324" spans="1:9" ht="13.5" x14ac:dyDescent="0.35">
      <c r="A324" s="2" t="s">
        <v>206</v>
      </c>
      <c r="B324" s="5">
        <v>45292</v>
      </c>
      <c r="C324" s="93">
        <v>24.52</v>
      </c>
      <c r="D324" s="93">
        <v>24.52</v>
      </c>
      <c r="E324" s="93">
        <f t="shared" si="5"/>
        <v>0</v>
      </c>
      <c r="F324" s="2" t="s">
        <v>564</v>
      </c>
      <c r="G324" s="94" t="s">
        <v>524</v>
      </c>
      <c r="H324" s="94" t="s">
        <v>593</v>
      </c>
      <c r="I324" s="2" t="str">
        <f>IF(MONTH(B324)&lt;=Elaborazione!$C$1,G324&amp;H324,"")</f>
        <v>Spese generaliRisorse Umane</v>
      </c>
    </row>
    <row r="325" spans="1:9" ht="13.5" x14ac:dyDescent="0.35">
      <c r="A325" s="2" t="s">
        <v>207</v>
      </c>
      <c r="B325" s="5">
        <v>45292</v>
      </c>
      <c r="C325" s="93">
        <v>2852.35</v>
      </c>
      <c r="D325" s="93">
        <v>2852.35</v>
      </c>
      <c r="E325" s="93">
        <f t="shared" si="5"/>
        <v>0</v>
      </c>
      <c r="F325" s="2" t="s">
        <v>567</v>
      </c>
      <c r="G325" s="94" t="s">
        <v>524</v>
      </c>
      <c r="H325" s="94" t="s">
        <v>593</v>
      </c>
      <c r="I325" s="2" t="str">
        <f>IF(MONTH(B325)&lt;=Elaborazione!$C$1,G325&amp;H325,"")</f>
        <v>Spese generaliRisorse Umane</v>
      </c>
    </row>
    <row r="326" spans="1:9" ht="13.5" x14ac:dyDescent="0.35">
      <c r="A326" s="2" t="s">
        <v>211</v>
      </c>
      <c r="B326" s="5">
        <v>45292</v>
      </c>
      <c r="C326" s="93">
        <v>41.68</v>
      </c>
      <c r="D326" s="93">
        <v>41.68</v>
      </c>
      <c r="E326" s="93">
        <f t="shared" si="5"/>
        <v>0</v>
      </c>
      <c r="F326" s="2" t="s">
        <v>571</v>
      </c>
      <c r="G326" s="94" t="s">
        <v>570</v>
      </c>
      <c r="H326" s="94" t="s">
        <v>593</v>
      </c>
      <c r="I326" s="2" t="str">
        <f>IF(MONTH(B326)&lt;=Elaborazione!$C$1,G326&amp;H326,"")</f>
        <v>FormazioneRisorse Umane</v>
      </c>
    </row>
    <row r="327" spans="1:9" ht="13.5" x14ac:dyDescent="0.35">
      <c r="A327" s="2" t="s">
        <v>212</v>
      </c>
      <c r="B327" s="5">
        <v>45292</v>
      </c>
      <c r="C327" s="93">
        <v>25.91</v>
      </c>
      <c r="D327" s="93">
        <v>25.91</v>
      </c>
      <c r="E327" s="93">
        <f t="shared" si="5"/>
        <v>0</v>
      </c>
      <c r="F327" s="2" t="s">
        <v>526</v>
      </c>
      <c r="G327" s="94" t="s">
        <v>524</v>
      </c>
      <c r="H327" s="94" t="s">
        <v>593</v>
      </c>
      <c r="I327" s="2" t="str">
        <f>IF(MONTH(B327)&lt;=Elaborazione!$C$1,G327&amp;H327,"")</f>
        <v>Spese generaliRisorse Umane</v>
      </c>
    </row>
    <row r="328" spans="1:9" ht="13.5" x14ac:dyDescent="0.35">
      <c r="A328" s="2" t="s">
        <v>208</v>
      </c>
      <c r="B328" s="5">
        <v>45292</v>
      </c>
      <c r="C328" s="93">
        <v>303</v>
      </c>
      <c r="D328" s="93">
        <v>303</v>
      </c>
      <c r="E328" s="93">
        <f t="shared" si="5"/>
        <v>0</v>
      </c>
      <c r="F328" s="2" t="s">
        <v>525</v>
      </c>
      <c r="G328" s="94" t="s">
        <v>524</v>
      </c>
      <c r="H328" s="94" t="s">
        <v>593</v>
      </c>
      <c r="I328" s="2" t="str">
        <f>IF(MONTH(B328)&lt;=Elaborazione!$C$1,G328&amp;H328,"")</f>
        <v>Spese generaliRisorse Umane</v>
      </c>
    </row>
    <row r="329" spans="1:9" ht="13.5" x14ac:dyDescent="0.35">
      <c r="A329" s="2" t="s">
        <v>209</v>
      </c>
      <c r="B329" s="5">
        <v>45292</v>
      </c>
      <c r="C329" s="93">
        <v>4604.0200000000004</v>
      </c>
      <c r="D329" s="93">
        <v>4604.0200000000004</v>
      </c>
      <c r="E329" s="93">
        <f t="shared" si="5"/>
        <v>0</v>
      </c>
      <c r="F329" s="2" t="s">
        <v>528</v>
      </c>
      <c r="G329" s="94" t="s">
        <v>524</v>
      </c>
      <c r="H329" s="94" t="s">
        <v>593</v>
      </c>
      <c r="I329" s="2" t="str">
        <f>IF(MONTH(B329)&lt;=Elaborazione!$C$1,G329&amp;H329,"")</f>
        <v>Spese generaliRisorse Umane</v>
      </c>
    </row>
    <row r="330" spans="1:9" ht="13.5" x14ac:dyDescent="0.35">
      <c r="A330" s="2" t="s">
        <v>213</v>
      </c>
      <c r="B330" s="5">
        <v>45292</v>
      </c>
      <c r="C330" s="93">
        <v>1461.86</v>
      </c>
      <c r="D330" s="93">
        <v>1461.86</v>
      </c>
      <c r="E330" s="93">
        <f t="shared" si="5"/>
        <v>0</v>
      </c>
      <c r="F330" s="2" t="s">
        <v>513</v>
      </c>
      <c r="G330" s="94" t="s">
        <v>506</v>
      </c>
      <c r="H330" s="94" t="s">
        <v>593</v>
      </c>
      <c r="I330" s="2" t="str">
        <f>IF(MONTH(B330)&lt;=Elaborazione!$C$1,G330&amp;H330,"")</f>
        <v>PersonaleRisorse Umane</v>
      </c>
    </row>
    <row r="331" spans="1:9" ht="13.5" x14ac:dyDescent="0.35">
      <c r="A331" s="2" t="s">
        <v>210</v>
      </c>
      <c r="B331" s="5">
        <v>45292</v>
      </c>
      <c r="C331" s="93">
        <v>-4082.5</v>
      </c>
      <c r="D331" s="93">
        <v>-4082.5</v>
      </c>
      <c r="E331" s="93">
        <f t="shared" si="5"/>
        <v>0</v>
      </c>
      <c r="F331" s="2" t="s">
        <v>576</v>
      </c>
      <c r="G331" s="94" t="s">
        <v>504</v>
      </c>
      <c r="H331" s="94" t="s">
        <v>593</v>
      </c>
      <c r="I331" s="2" t="str">
        <f>IF(MONTH(B331)&lt;=Elaborazione!$C$1,G331&amp;H331,"")</f>
        <v>AllocazioniRisorse Umane</v>
      </c>
    </row>
    <row r="332" spans="1:9" ht="13.5" x14ac:dyDescent="0.35">
      <c r="A332" s="2" t="s">
        <v>111</v>
      </c>
      <c r="B332" s="5">
        <v>45292</v>
      </c>
      <c r="C332" s="93">
        <v>8073.31</v>
      </c>
      <c r="D332" s="93">
        <v>8073.31</v>
      </c>
      <c r="E332" s="93">
        <f t="shared" si="5"/>
        <v>0</v>
      </c>
      <c r="F332" s="2" t="s">
        <v>508</v>
      </c>
      <c r="G332" s="94" t="s">
        <v>506</v>
      </c>
      <c r="H332" s="94" t="s">
        <v>593</v>
      </c>
      <c r="I332" s="2" t="str">
        <f>IF(MONTH(B332)&lt;=Elaborazione!$C$1,G332&amp;H332,"")</f>
        <v>PersonaleRisorse Umane</v>
      </c>
    </row>
    <row r="333" spans="1:9" ht="13.5" x14ac:dyDescent="0.35">
      <c r="A333" s="2" t="s">
        <v>112</v>
      </c>
      <c r="B333" s="5">
        <v>45292</v>
      </c>
      <c r="C333" s="93">
        <v>477.02</v>
      </c>
      <c r="D333" s="93">
        <v>477.02</v>
      </c>
      <c r="E333" s="93">
        <f t="shared" si="5"/>
        <v>0</v>
      </c>
      <c r="F333" s="2" t="s">
        <v>509</v>
      </c>
      <c r="G333" s="94" t="s">
        <v>506</v>
      </c>
      <c r="H333" s="94" t="s">
        <v>593</v>
      </c>
      <c r="I333" s="2" t="str">
        <f>IF(MONTH(B333)&lt;=Elaborazione!$C$1,G333&amp;H333,"")</f>
        <v>PersonaleRisorse Umane</v>
      </c>
    </row>
    <row r="334" spans="1:9" ht="13.5" x14ac:dyDescent="0.35">
      <c r="A334" s="2" t="s">
        <v>113</v>
      </c>
      <c r="B334" s="5">
        <v>45292</v>
      </c>
      <c r="C334" s="93">
        <v>4652.54</v>
      </c>
      <c r="D334" s="93">
        <v>4652.54</v>
      </c>
      <c r="E334" s="93">
        <f t="shared" si="5"/>
        <v>0</v>
      </c>
      <c r="F334" s="2" t="s">
        <v>510</v>
      </c>
      <c r="G334" s="94" t="s">
        <v>506</v>
      </c>
      <c r="H334" s="94" t="s">
        <v>593</v>
      </c>
      <c r="I334" s="2" t="str">
        <f>IF(MONTH(B334)&lt;=Elaborazione!$C$1,G334&amp;H334,"")</f>
        <v>PersonaleRisorse Umane</v>
      </c>
    </row>
    <row r="335" spans="1:9" ht="13.5" x14ac:dyDescent="0.35">
      <c r="A335" s="2" t="s">
        <v>114</v>
      </c>
      <c r="B335" s="5">
        <v>45292</v>
      </c>
      <c r="C335" s="93">
        <v>415.12</v>
      </c>
      <c r="D335" s="93">
        <v>415.12</v>
      </c>
      <c r="E335" s="93">
        <f t="shared" si="5"/>
        <v>0</v>
      </c>
      <c r="F335" s="2" t="s">
        <v>514</v>
      </c>
      <c r="G335" s="94" t="s">
        <v>506</v>
      </c>
      <c r="H335" s="94" t="s">
        <v>593</v>
      </c>
      <c r="I335" s="2" t="str">
        <f>IF(MONTH(B335)&lt;=Elaborazione!$C$1,G335&amp;H335,"")</f>
        <v>PersonaleRisorse Umane</v>
      </c>
    </row>
    <row r="336" spans="1:9" ht="13.5" x14ac:dyDescent="0.35">
      <c r="A336" s="2" t="s">
        <v>115</v>
      </c>
      <c r="B336" s="5">
        <v>45292</v>
      </c>
      <c r="C336" s="93">
        <v>86.879999999999939</v>
      </c>
      <c r="D336" s="93">
        <v>86.879999999999939</v>
      </c>
      <c r="E336" s="93">
        <f t="shared" si="5"/>
        <v>0</v>
      </c>
      <c r="F336" s="2" t="s">
        <v>511</v>
      </c>
      <c r="G336" s="94" t="s">
        <v>506</v>
      </c>
      <c r="H336" s="94" t="s">
        <v>593</v>
      </c>
      <c r="I336" s="2" t="str">
        <f>IF(MONTH(B336)&lt;=Elaborazione!$C$1,G336&amp;H336,"")</f>
        <v>PersonaleRisorse Umane</v>
      </c>
    </row>
    <row r="337" spans="1:9" ht="13.5" x14ac:dyDescent="0.35">
      <c r="A337" s="2" t="s">
        <v>116</v>
      </c>
      <c r="B337" s="5">
        <v>45292</v>
      </c>
      <c r="C337" s="93">
        <v>99</v>
      </c>
      <c r="D337" s="93">
        <v>99</v>
      </c>
      <c r="E337" s="93">
        <f t="shared" si="5"/>
        <v>0</v>
      </c>
      <c r="F337" s="2" t="s">
        <v>515</v>
      </c>
      <c r="G337" s="94" t="s">
        <v>506</v>
      </c>
      <c r="H337" s="94" t="s">
        <v>593</v>
      </c>
      <c r="I337" s="2" t="str">
        <f>IF(MONTH(B337)&lt;=Elaborazione!$C$1,G337&amp;H337,"")</f>
        <v>PersonaleRisorse Umane</v>
      </c>
    </row>
    <row r="338" spans="1:9" ht="13.5" x14ac:dyDescent="0.35">
      <c r="A338" s="2" t="s">
        <v>117</v>
      </c>
      <c r="B338" s="5">
        <v>45292</v>
      </c>
      <c r="C338" s="93">
        <v>-50</v>
      </c>
      <c r="D338" s="93">
        <v>-50</v>
      </c>
      <c r="E338" s="93">
        <f t="shared" si="5"/>
        <v>0</v>
      </c>
      <c r="F338" s="2" t="s">
        <v>545</v>
      </c>
      <c r="G338" s="94" t="s">
        <v>540</v>
      </c>
      <c r="H338" s="94" t="s">
        <v>593</v>
      </c>
      <c r="I338" s="2" t="str">
        <f>IF(MONTH(B338)&lt;=Elaborazione!$C$1,G338&amp;H338,"")</f>
        <v>Consulenze &amp; serviziRisorse Umane</v>
      </c>
    </row>
    <row r="339" spans="1:9" ht="13.5" x14ac:dyDescent="0.35">
      <c r="A339" s="2" t="s">
        <v>197</v>
      </c>
      <c r="B339" s="5">
        <v>45292</v>
      </c>
      <c r="C339" s="93">
        <v>16.5</v>
      </c>
      <c r="D339" s="93">
        <v>16.5</v>
      </c>
      <c r="E339" s="93">
        <f t="shared" si="5"/>
        <v>0</v>
      </c>
      <c r="F339" s="2" t="s">
        <v>564</v>
      </c>
      <c r="G339" s="94" t="s">
        <v>524</v>
      </c>
      <c r="H339" s="94" t="s">
        <v>593</v>
      </c>
      <c r="I339" s="2" t="str">
        <f>IF(MONTH(B339)&lt;=Elaborazione!$C$1,G339&amp;H339,"")</f>
        <v>Spese generaliRisorse Umane</v>
      </c>
    </row>
    <row r="340" spans="1:9" ht="13.5" x14ac:dyDescent="0.35">
      <c r="A340" s="2" t="s">
        <v>118</v>
      </c>
      <c r="B340" s="5">
        <v>45292</v>
      </c>
      <c r="C340" s="93">
        <v>95</v>
      </c>
      <c r="D340" s="93">
        <v>95</v>
      </c>
      <c r="E340" s="93">
        <f t="shared" si="5"/>
        <v>0</v>
      </c>
      <c r="F340" s="2" t="s">
        <v>571</v>
      </c>
      <c r="G340" s="94" t="s">
        <v>570</v>
      </c>
      <c r="H340" s="94" t="s">
        <v>593</v>
      </c>
      <c r="I340" s="2" t="str">
        <f>IF(MONTH(B340)&lt;=Elaborazione!$C$1,G340&amp;H340,"")</f>
        <v>FormazioneRisorse Umane</v>
      </c>
    </row>
    <row r="341" spans="1:9" ht="13.5" x14ac:dyDescent="0.35">
      <c r="A341" s="2" t="s">
        <v>119</v>
      </c>
      <c r="B341" s="5">
        <v>45292</v>
      </c>
      <c r="C341" s="93">
        <v>7248.37</v>
      </c>
      <c r="D341" s="93">
        <v>7248.37</v>
      </c>
      <c r="E341" s="93">
        <f t="shared" si="5"/>
        <v>0</v>
      </c>
      <c r="F341" s="2" t="s">
        <v>573</v>
      </c>
      <c r="G341" s="94" t="s">
        <v>570</v>
      </c>
      <c r="H341" s="94" t="s">
        <v>593</v>
      </c>
      <c r="I341" s="2" t="str">
        <f>IF(MONTH(B341)&lt;=Elaborazione!$C$1,G341&amp;H341,"")</f>
        <v>FormazioneRisorse Umane</v>
      </c>
    </row>
    <row r="342" spans="1:9" ht="13.5" x14ac:dyDescent="0.35">
      <c r="A342" s="2" t="s">
        <v>198</v>
      </c>
      <c r="B342" s="5">
        <v>45292</v>
      </c>
      <c r="C342" s="93">
        <v>25.91</v>
      </c>
      <c r="D342" s="93">
        <v>25.91</v>
      </c>
      <c r="E342" s="93">
        <f t="shared" si="5"/>
        <v>0</v>
      </c>
      <c r="F342" s="2" t="s">
        <v>526</v>
      </c>
      <c r="G342" s="94" t="s">
        <v>524</v>
      </c>
      <c r="H342" s="94" t="s">
        <v>593</v>
      </c>
      <c r="I342" s="2" t="str">
        <f>IF(MONTH(B342)&lt;=Elaborazione!$C$1,G342&amp;H342,"")</f>
        <v>Spese generaliRisorse Umane</v>
      </c>
    </row>
    <row r="343" spans="1:9" ht="13.5" x14ac:dyDescent="0.35">
      <c r="A343" s="2" t="s">
        <v>120</v>
      </c>
      <c r="B343" s="5">
        <v>45292</v>
      </c>
      <c r="C343" s="93">
        <v>731.51</v>
      </c>
      <c r="D343" s="93">
        <v>731.51</v>
      </c>
      <c r="E343" s="93">
        <f t="shared" si="5"/>
        <v>0</v>
      </c>
      <c r="F343" s="2" t="s">
        <v>512</v>
      </c>
      <c r="G343" s="94" t="s">
        <v>506</v>
      </c>
      <c r="H343" s="94" t="s">
        <v>593</v>
      </c>
      <c r="I343" s="2" t="str">
        <f>IF(MONTH(B343)&lt;=Elaborazione!$C$1,G343&amp;H343,"")</f>
        <v>PersonaleRisorse Umane</v>
      </c>
    </row>
    <row r="344" spans="1:9" ht="13.5" x14ac:dyDescent="0.35">
      <c r="A344" s="2" t="s">
        <v>199</v>
      </c>
      <c r="B344" s="5">
        <v>45292</v>
      </c>
      <c r="C344" s="93">
        <v>68.2</v>
      </c>
      <c r="D344" s="93">
        <v>68.2</v>
      </c>
      <c r="E344" s="93">
        <f t="shared" si="5"/>
        <v>0</v>
      </c>
      <c r="F344" s="2" t="s">
        <v>520</v>
      </c>
      <c r="G344" s="94" t="s">
        <v>506</v>
      </c>
      <c r="H344" s="94" t="s">
        <v>593</v>
      </c>
      <c r="I344" s="2" t="str">
        <f>IF(MONTH(B344)&lt;=Elaborazione!$C$1,G344&amp;H344,"")</f>
        <v>PersonaleRisorse Umane</v>
      </c>
    </row>
    <row r="345" spans="1:9" ht="13.5" x14ac:dyDescent="0.35">
      <c r="A345" s="2" t="s">
        <v>121</v>
      </c>
      <c r="B345" s="5">
        <v>45292</v>
      </c>
      <c r="C345" s="93">
        <v>439.94</v>
      </c>
      <c r="D345" s="93">
        <v>439.94</v>
      </c>
      <c r="E345" s="93">
        <f t="shared" si="5"/>
        <v>0</v>
      </c>
      <c r="F345" s="2" t="s">
        <v>513</v>
      </c>
      <c r="G345" s="94" t="s">
        <v>506</v>
      </c>
      <c r="H345" s="94" t="s">
        <v>593</v>
      </c>
      <c r="I345" s="2" t="str">
        <f>IF(MONTH(B345)&lt;=Elaborazione!$C$1,G345&amp;H345,"")</f>
        <v>PersonaleRisorse Umane</v>
      </c>
    </row>
    <row r="346" spans="1:9" ht="13.5" x14ac:dyDescent="0.35">
      <c r="A346" s="2" t="s">
        <v>122</v>
      </c>
      <c r="B346" s="5">
        <v>45292</v>
      </c>
      <c r="C346" s="93">
        <v>-5216.5</v>
      </c>
      <c r="D346" s="93">
        <v>-5216.5</v>
      </c>
      <c r="E346" s="93">
        <f t="shared" si="5"/>
        <v>0</v>
      </c>
      <c r="F346" s="2" t="s">
        <v>577</v>
      </c>
      <c r="G346" s="94" t="s">
        <v>504</v>
      </c>
      <c r="H346" s="94" t="s">
        <v>593</v>
      </c>
      <c r="I346" s="2" t="str">
        <f>IF(MONTH(B346)&lt;=Elaborazione!$C$1,G346&amp;H346,"")</f>
        <v>AllocazioniRisorse Umane</v>
      </c>
    </row>
    <row r="347" spans="1:9" ht="13.5" x14ac:dyDescent="0.35">
      <c r="A347" s="2" t="s">
        <v>299</v>
      </c>
      <c r="B347" s="5">
        <v>45292</v>
      </c>
      <c r="C347" s="93"/>
      <c r="D347" s="93">
        <v>5683.16</v>
      </c>
      <c r="E347" s="93">
        <f t="shared" si="5"/>
        <v>5683.16</v>
      </c>
      <c r="F347" s="2" t="s">
        <v>531</v>
      </c>
      <c r="G347" s="2" t="s">
        <v>689</v>
      </c>
      <c r="H347" s="94" t="s">
        <v>584</v>
      </c>
      <c r="I347" s="2" t="str">
        <f>IF(MONTH(B347)&lt;=Elaborazione!$C$1,G347&amp;H347,"")</f>
        <v>Imposte e tasseFinanza &amp; Controllo</v>
      </c>
    </row>
    <row r="348" spans="1:9" ht="13.5" x14ac:dyDescent="0.35">
      <c r="A348" s="2" t="s">
        <v>150</v>
      </c>
      <c r="B348" s="5">
        <v>45292</v>
      </c>
      <c r="C348" s="93">
        <v>-4292</v>
      </c>
      <c r="D348" s="93">
        <v>-4291.9399999999996</v>
      </c>
      <c r="E348" s="93">
        <f t="shared" si="5"/>
        <v>6.0000000000400178E-2</v>
      </c>
      <c r="F348" s="2" t="s">
        <v>536</v>
      </c>
      <c r="G348" s="2" t="s">
        <v>689</v>
      </c>
      <c r="H348" s="94" t="s">
        <v>584</v>
      </c>
      <c r="I348" s="2" t="str">
        <f>IF(MONTH(B348)&lt;=Elaborazione!$C$1,G348&amp;H348,"")</f>
        <v>Imposte e tasseFinanza &amp; Controllo</v>
      </c>
    </row>
    <row r="349" spans="1:9" ht="13.5" x14ac:dyDescent="0.35">
      <c r="A349" s="2" t="s">
        <v>151</v>
      </c>
      <c r="B349" s="5">
        <v>45292</v>
      </c>
      <c r="C349" s="93">
        <v>282.62</v>
      </c>
      <c r="D349" s="93">
        <v>283.22000000000003</v>
      </c>
      <c r="E349" s="93">
        <f t="shared" si="5"/>
        <v>0.60000000000002274</v>
      </c>
      <c r="F349" s="2" t="s">
        <v>537</v>
      </c>
      <c r="G349" s="2" t="s">
        <v>689</v>
      </c>
      <c r="H349" s="94" t="s">
        <v>584</v>
      </c>
      <c r="I349" s="2" t="str">
        <f>IF(MONTH(B349)&lt;=Elaborazione!$C$1,G349&amp;H349,"")</f>
        <v>Imposte e tasseFinanza &amp; Controllo</v>
      </c>
    </row>
    <row r="350" spans="1:9" ht="13.5" x14ac:dyDescent="0.35">
      <c r="A350" s="2" t="s">
        <v>388</v>
      </c>
      <c r="B350" s="5">
        <v>45292</v>
      </c>
      <c r="C350" s="93"/>
      <c r="D350" s="93">
        <v>289559</v>
      </c>
      <c r="E350" s="93">
        <f t="shared" si="5"/>
        <v>289559</v>
      </c>
      <c r="F350" s="2" t="s">
        <v>569</v>
      </c>
      <c r="G350" s="2" t="s">
        <v>689</v>
      </c>
      <c r="H350" s="94" t="s">
        <v>584</v>
      </c>
      <c r="I350" s="2" t="str">
        <f>IF(MONTH(B350)&lt;=Elaborazione!$C$1,G350&amp;H350,"")</f>
        <v>Imposte e tasseFinanza &amp; Controllo</v>
      </c>
    </row>
    <row r="351" spans="1:9" ht="13.5" x14ac:dyDescent="0.35">
      <c r="A351" s="2" t="s">
        <v>123</v>
      </c>
      <c r="B351" s="5">
        <v>45292</v>
      </c>
      <c r="C351" s="93">
        <v>3197.63</v>
      </c>
      <c r="D351" s="93">
        <v>3197.63</v>
      </c>
      <c r="E351" s="93">
        <f t="shared" si="5"/>
        <v>0</v>
      </c>
      <c r="F351" s="2" t="s">
        <v>508</v>
      </c>
      <c r="G351" s="94" t="s">
        <v>506</v>
      </c>
      <c r="H351" s="94" t="s">
        <v>584</v>
      </c>
      <c r="I351" s="2" t="str">
        <f>IF(MONTH(B351)&lt;=Elaborazione!$C$1,G351&amp;H351,"")</f>
        <v>PersonaleFinanza &amp; Controllo</v>
      </c>
    </row>
    <row r="352" spans="1:9" ht="13.5" x14ac:dyDescent="0.35">
      <c r="A352" s="2" t="s">
        <v>124</v>
      </c>
      <c r="B352" s="5">
        <v>45292</v>
      </c>
      <c r="C352" s="93">
        <v>125.68</v>
      </c>
      <c r="D352" s="93">
        <v>125.68</v>
      </c>
      <c r="E352" s="93">
        <f t="shared" si="5"/>
        <v>0</v>
      </c>
      <c r="F352" s="2" t="s">
        <v>509</v>
      </c>
      <c r="G352" s="94" t="s">
        <v>506</v>
      </c>
      <c r="H352" s="94" t="s">
        <v>584</v>
      </c>
      <c r="I352" s="2" t="str">
        <f>IF(MONTH(B352)&lt;=Elaborazione!$C$1,G352&amp;H352,"")</f>
        <v>PersonaleFinanza &amp; Controllo</v>
      </c>
    </row>
    <row r="353" spans="1:9" ht="13.5" x14ac:dyDescent="0.35">
      <c r="A353" s="2" t="s">
        <v>125</v>
      </c>
      <c r="B353" s="5">
        <v>45292</v>
      </c>
      <c r="C353" s="93">
        <v>1229.75</v>
      </c>
      <c r="D353" s="93">
        <v>1229.3499999999999</v>
      </c>
      <c r="E353" s="93">
        <f t="shared" si="5"/>
        <v>-0.40000000000009095</v>
      </c>
      <c r="F353" s="2" t="s">
        <v>510</v>
      </c>
      <c r="G353" s="94" t="s">
        <v>506</v>
      </c>
      <c r="H353" s="94" t="s">
        <v>584</v>
      </c>
      <c r="I353" s="2" t="str">
        <f>IF(MONTH(B353)&lt;=Elaborazione!$C$1,G353&amp;H353,"")</f>
        <v>PersonaleFinanza &amp; Controllo</v>
      </c>
    </row>
    <row r="354" spans="1:9" ht="13.5" x14ac:dyDescent="0.35">
      <c r="A354" s="2" t="s">
        <v>200</v>
      </c>
      <c r="B354" s="5">
        <v>45292</v>
      </c>
      <c r="C354" s="93">
        <v>296.63</v>
      </c>
      <c r="D354" s="93">
        <v>296.63</v>
      </c>
      <c r="E354" s="93">
        <f t="shared" si="5"/>
        <v>0</v>
      </c>
      <c r="F354" s="2" t="s">
        <v>514</v>
      </c>
      <c r="G354" s="94" t="s">
        <v>506</v>
      </c>
      <c r="H354" s="94" t="s">
        <v>584</v>
      </c>
      <c r="I354" s="2" t="str">
        <f>IF(MONTH(B354)&lt;=Elaborazione!$C$1,G354&amp;H354,"")</f>
        <v>PersonaleFinanza &amp; Controllo</v>
      </c>
    </row>
    <row r="355" spans="1:9" ht="13.5" x14ac:dyDescent="0.35">
      <c r="A355" s="2" t="s">
        <v>126</v>
      </c>
      <c r="B355" s="5">
        <v>45292</v>
      </c>
      <c r="C355" s="93">
        <v>3435.78</v>
      </c>
      <c r="D355" s="93">
        <v>3435.79</v>
      </c>
      <c r="E355" s="93">
        <f t="shared" si="5"/>
        <v>9.9999999997635314E-3</v>
      </c>
      <c r="F355" s="2" t="s">
        <v>515</v>
      </c>
      <c r="G355" s="94" t="s">
        <v>506</v>
      </c>
      <c r="H355" s="94" t="s">
        <v>584</v>
      </c>
      <c r="I355" s="2" t="str">
        <f>IF(MONTH(B355)&lt;=Elaborazione!$C$1,G355&amp;H355,"")</f>
        <v>PersonaleFinanza &amp; Controllo</v>
      </c>
    </row>
    <row r="356" spans="1:9" ht="13.5" x14ac:dyDescent="0.35">
      <c r="A356" s="2" t="s">
        <v>127</v>
      </c>
      <c r="B356" s="5">
        <v>45292</v>
      </c>
      <c r="C356" s="93">
        <v>2555</v>
      </c>
      <c r="D356" s="93">
        <v>2555</v>
      </c>
      <c r="E356" s="93">
        <f t="shared" si="5"/>
        <v>0</v>
      </c>
      <c r="F356" s="2" t="s">
        <v>548</v>
      </c>
      <c r="G356" s="94" t="s">
        <v>540</v>
      </c>
      <c r="H356" s="94" t="s">
        <v>584</v>
      </c>
      <c r="I356" s="2" t="str">
        <f>IF(MONTH(B356)&lt;=Elaborazione!$C$1,G356&amp;H356,"")</f>
        <v>Consulenze &amp; serviziFinanza &amp; Controllo</v>
      </c>
    </row>
    <row r="357" spans="1:9" ht="13.5" x14ac:dyDescent="0.35">
      <c r="A357" s="2" t="s">
        <v>128</v>
      </c>
      <c r="B357" s="5">
        <v>45292</v>
      </c>
      <c r="C357" s="93">
        <v>350</v>
      </c>
      <c r="D357" s="93">
        <v>350</v>
      </c>
      <c r="E357" s="93">
        <f t="shared" si="5"/>
        <v>0</v>
      </c>
      <c r="F357" s="2" t="s">
        <v>545</v>
      </c>
      <c r="G357" s="94" t="s">
        <v>540</v>
      </c>
      <c r="H357" s="94" t="s">
        <v>584</v>
      </c>
      <c r="I357" s="2" t="str">
        <f>IF(MONTH(B357)&lt;=Elaborazione!$C$1,G357&amp;H357,"")</f>
        <v>Consulenze &amp; serviziFinanza &amp; Controllo</v>
      </c>
    </row>
    <row r="358" spans="1:9" ht="13.5" x14ac:dyDescent="0.35">
      <c r="A358" s="2" t="s">
        <v>129</v>
      </c>
      <c r="B358" s="5">
        <v>45292</v>
      </c>
      <c r="C358" s="93">
        <v>443.8100000000012</v>
      </c>
      <c r="D358" s="93">
        <v>443.8100000000012</v>
      </c>
      <c r="E358" s="93">
        <f t="shared" si="5"/>
        <v>0</v>
      </c>
      <c r="F358" s="2" t="s">
        <v>566</v>
      </c>
      <c r="G358" s="94" t="s">
        <v>524</v>
      </c>
      <c r="H358" s="94" t="s">
        <v>584</v>
      </c>
      <c r="I358" s="2" t="str">
        <f>IF(MONTH(B358)&lt;=Elaborazione!$C$1,G358&amp;H358,"")</f>
        <v>Spese generaliFinanza &amp; Controllo</v>
      </c>
    </row>
    <row r="359" spans="1:9" ht="13.5" x14ac:dyDescent="0.35">
      <c r="A359" s="2" t="s">
        <v>130</v>
      </c>
      <c r="B359" s="5">
        <v>45292</v>
      </c>
      <c r="C359" s="93">
        <v>1744.29</v>
      </c>
      <c r="D359" s="93">
        <v>1744.29</v>
      </c>
      <c r="E359" s="93">
        <f t="shared" si="5"/>
        <v>0</v>
      </c>
      <c r="F359" s="2" t="s">
        <v>564</v>
      </c>
      <c r="G359" s="94" t="s">
        <v>524</v>
      </c>
      <c r="H359" s="94" t="s">
        <v>584</v>
      </c>
      <c r="I359" s="2" t="str">
        <f>IF(MONTH(B359)&lt;=Elaborazione!$C$1,G359&amp;H359,"")</f>
        <v>Spese generaliFinanza &amp; Controllo</v>
      </c>
    </row>
    <row r="360" spans="1:9" ht="13.5" x14ac:dyDescent="0.35">
      <c r="A360" s="2" t="s">
        <v>131</v>
      </c>
      <c r="B360" s="5">
        <v>45292</v>
      </c>
      <c r="C360" s="93">
        <v>2023.25</v>
      </c>
      <c r="D360" s="93">
        <v>2026.83</v>
      </c>
      <c r="E360" s="93">
        <f t="shared" si="5"/>
        <v>3.5799999999999272</v>
      </c>
      <c r="F360" s="2" t="s">
        <v>565</v>
      </c>
      <c r="G360" s="94" t="s">
        <v>524</v>
      </c>
      <c r="H360" s="94" t="s">
        <v>584</v>
      </c>
      <c r="I360" s="2" t="str">
        <f>IF(MONTH(B360)&lt;=Elaborazione!$C$1,G360&amp;H360,"")</f>
        <v>Spese generaliFinanza &amp; Controllo</v>
      </c>
    </row>
    <row r="361" spans="1:9" ht="13.5" x14ac:dyDescent="0.35">
      <c r="A361" s="2" t="s">
        <v>201</v>
      </c>
      <c r="B361" s="5">
        <v>45292</v>
      </c>
      <c r="C361" s="93">
        <v>232.47</v>
      </c>
      <c r="D361" s="93">
        <v>232.47</v>
      </c>
      <c r="E361" s="93">
        <f t="shared" si="5"/>
        <v>0</v>
      </c>
      <c r="F361" s="2" t="s">
        <v>571</v>
      </c>
      <c r="G361" s="94" t="s">
        <v>570</v>
      </c>
      <c r="H361" s="94" t="s">
        <v>584</v>
      </c>
      <c r="I361" s="2" t="str">
        <f>IF(MONTH(B361)&lt;=Elaborazione!$C$1,G361&amp;H361,"")</f>
        <v>FormazioneFinanza &amp; Controllo</v>
      </c>
    </row>
    <row r="362" spans="1:9" ht="13.5" x14ac:dyDescent="0.35">
      <c r="A362" s="2" t="s">
        <v>301</v>
      </c>
      <c r="B362" s="5">
        <v>45292</v>
      </c>
      <c r="C362" s="93"/>
      <c r="D362" s="93">
        <v>3.79</v>
      </c>
      <c r="E362" s="93">
        <f t="shared" si="5"/>
        <v>3.79</v>
      </c>
      <c r="F362" s="2" t="s">
        <v>572</v>
      </c>
      <c r="G362" s="94" t="s">
        <v>570</v>
      </c>
      <c r="H362" s="94" t="s">
        <v>584</v>
      </c>
      <c r="I362" s="2" t="str">
        <f>IF(MONTH(B362)&lt;=Elaborazione!$C$1,G362&amp;H362,"")</f>
        <v>FormazioneFinanza &amp; Controllo</v>
      </c>
    </row>
    <row r="363" spans="1:9" ht="13.5" x14ac:dyDescent="0.35">
      <c r="A363" s="2" t="s">
        <v>132</v>
      </c>
      <c r="B363" s="5">
        <v>45292</v>
      </c>
      <c r="C363" s="93">
        <v>2609.62</v>
      </c>
      <c r="D363" s="93">
        <v>2609.62</v>
      </c>
      <c r="E363" s="93">
        <f t="shared" si="5"/>
        <v>0</v>
      </c>
      <c r="F363" s="2" t="s">
        <v>526</v>
      </c>
      <c r="G363" s="94" t="s">
        <v>524</v>
      </c>
      <c r="H363" s="94" t="s">
        <v>584</v>
      </c>
      <c r="I363" s="2" t="str">
        <f>IF(MONTH(B363)&lt;=Elaborazione!$C$1,G363&amp;H363,"")</f>
        <v>Spese generaliFinanza &amp; Controllo</v>
      </c>
    </row>
    <row r="364" spans="1:9" ht="13.5" x14ac:dyDescent="0.35">
      <c r="A364" s="2" t="s">
        <v>133</v>
      </c>
      <c r="B364" s="5">
        <v>45292</v>
      </c>
      <c r="C364" s="93">
        <v>379</v>
      </c>
      <c r="D364" s="93">
        <v>379</v>
      </c>
      <c r="E364" s="93">
        <f t="shared" si="5"/>
        <v>0</v>
      </c>
      <c r="F364" s="2" t="s">
        <v>525</v>
      </c>
      <c r="G364" s="94" t="s">
        <v>524</v>
      </c>
      <c r="H364" s="94" t="s">
        <v>584</v>
      </c>
      <c r="I364" s="2" t="str">
        <f>IF(MONTH(B364)&lt;=Elaborazione!$C$1,G364&amp;H364,"")</f>
        <v>Spese generaliFinanza &amp; Controllo</v>
      </c>
    </row>
    <row r="365" spans="1:9" ht="13.5" x14ac:dyDescent="0.35">
      <c r="A365" s="2" t="s">
        <v>134</v>
      </c>
      <c r="B365" s="5">
        <v>45292</v>
      </c>
      <c r="C365" s="93">
        <v>69090.45</v>
      </c>
      <c r="D365" s="93">
        <v>69090.45</v>
      </c>
      <c r="E365" s="93">
        <f t="shared" si="5"/>
        <v>0</v>
      </c>
      <c r="F365" s="2" t="s">
        <v>527</v>
      </c>
      <c r="G365" s="94" t="s">
        <v>524</v>
      </c>
      <c r="H365" s="94" t="s">
        <v>584</v>
      </c>
      <c r="I365" s="2" t="str">
        <f>IF(MONTH(B365)&lt;=Elaborazione!$C$1,G365&amp;H365,"")</f>
        <v>Spese generaliFinanza &amp; Controllo</v>
      </c>
    </row>
    <row r="366" spans="1:9" ht="13.5" x14ac:dyDescent="0.35">
      <c r="A366" s="2" t="s">
        <v>135</v>
      </c>
      <c r="B366" s="5">
        <v>45292</v>
      </c>
      <c r="C366" s="93">
        <v>5000</v>
      </c>
      <c r="D366" s="93">
        <v>5000</v>
      </c>
      <c r="E366" s="93">
        <f t="shared" si="5"/>
        <v>0</v>
      </c>
      <c r="F366" s="2" t="s">
        <v>528</v>
      </c>
      <c r="G366" s="94" t="s">
        <v>524</v>
      </c>
      <c r="H366" s="94" t="s">
        <v>584</v>
      </c>
      <c r="I366" s="2" t="str">
        <f>IF(MONTH(B366)&lt;=Elaborazione!$C$1,G366&amp;H366,"")</f>
        <v>Spese generaliFinanza &amp; Controllo</v>
      </c>
    </row>
    <row r="367" spans="1:9" ht="13.5" x14ac:dyDescent="0.35">
      <c r="A367" s="2" t="s">
        <v>136</v>
      </c>
      <c r="B367" s="5">
        <v>45292</v>
      </c>
      <c r="C367" s="93">
        <v>1740</v>
      </c>
      <c r="D367" s="93">
        <v>1740</v>
      </c>
      <c r="E367" s="93">
        <f t="shared" si="5"/>
        <v>0</v>
      </c>
      <c r="F367" s="2" t="s">
        <v>529</v>
      </c>
      <c r="G367" s="94" t="s">
        <v>524</v>
      </c>
      <c r="H367" s="94" t="s">
        <v>584</v>
      </c>
      <c r="I367" s="2" t="str">
        <f>IF(MONTH(B367)&lt;=Elaborazione!$C$1,G367&amp;H367,"")</f>
        <v>Spese generaliFinanza &amp; Controllo</v>
      </c>
    </row>
    <row r="368" spans="1:9" ht="13.5" x14ac:dyDescent="0.35">
      <c r="A368" s="2" t="s">
        <v>137</v>
      </c>
      <c r="B368" s="5">
        <v>45292</v>
      </c>
      <c r="C368" s="93">
        <v>6272.27</v>
      </c>
      <c r="D368" s="93">
        <v>6272.29</v>
      </c>
      <c r="E368" s="93">
        <f t="shared" si="5"/>
        <v>1.9999999999527063E-2</v>
      </c>
      <c r="F368" s="2" t="s">
        <v>513</v>
      </c>
      <c r="G368" s="94" t="s">
        <v>506</v>
      </c>
      <c r="H368" s="94" t="s">
        <v>584</v>
      </c>
      <c r="I368" s="2" t="str">
        <f>IF(MONTH(B368)&lt;=Elaborazione!$C$1,G368&amp;H368,"")</f>
        <v>PersonaleFinanza &amp; Controllo</v>
      </c>
    </row>
    <row r="369" spans="1:9" ht="13.5" x14ac:dyDescent="0.35">
      <c r="A369" s="2" t="s">
        <v>138</v>
      </c>
      <c r="B369" s="5">
        <v>45292</v>
      </c>
      <c r="C369" s="93">
        <v>42.05</v>
      </c>
      <c r="D369" s="93">
        <v>42.05</v>
      </c>
      <c r="E369" s="93">
        <f t="shared" si="5"/>
        <v>0</v>
      </c>
      <c r="F369" s="2" t="s">
        <v>654</v>
      </c>
      <c r="G369" s="94" t="s">
        <v>524</v>
      </c>
      <c r="H369" s="94" t="s">
        <v>584</v>
      </c>
      <c r="I369" s="2" t="str">
        <f>IF(MONTH(B369)&lt;=Elaborazione!$C$1,G369&amp;H369,"")</f>
        <v>Spese generaliFinanza &amp; Controllo</v>
      </c>
    </row>
    <row r="370" spans="1:9" ht="13.5" x14ac:dyDescent="0.35">
      <c r="A370" s="2" t="s">
        <v>139</v>
      </c>
      <c r="B370" s="5">
        <v>45292</v>
      </c>
      <c r="C370" s="93">
        <v>701.52</v>
      </c>
      <c r="D370" s="93">
        <v>701.52</v>
      </c>
      <c r="E370" s="93">
        <f t="shared" si="5"/>
        <v>0</v>
      </c>
      <c r="F370" s="2" t="s">
        <v>568</v>
      </c>
      <c r="G370" s="94" t="s">
        <v>524</v>
      </c>
      <c r="H370" s="94" t="s">
        <v>584</v>
      </c>
      <c r="I370" s="2" t="str">
        <f>IF(MONTH(B370)&lt;=Elaborazione!$C$1,G370&amp;H370,"")</f>
        <v>Spese generaliFinanza &amp; Controllo</v>
      </c>
    </row>
    <row r="371" spans="1:9" ht="13.5" x14ac:dyDescent="0.35">
      <c r="A371" s="2" t="s">
        <v>140</v>
      </c>
      <c r="B371" s="5">
        <v>45292</v>
      </c>
      <c r="C371" s="93">
        <v>10706.76</v>
      </c>
      <c r="D371" s="93">
        <v>10708.92</v>
      </c>
      <c r="E371" s="93">
        <f t="shared" si="5"/>
        <v>2.1599999999998545</v>
      </c>
      <c r="F371" s="2" t="s">
        <v>522</v>
      </c>
      <c r="G371" s="94" t="s">
        <v>522</v>
      </c>
      <c r="H371" s="94" t="s">
        <v>584</v>
      </c>
      <c r="I371" s="2" t="str">
        <f>IF(MONTH(B371)&lt;=Elaborazione!$C$1,G371&amp;H371,"")</f>
        <v>AmmortamentiFinanza &amp; Controllo</v>
      </c>
    </row>
    <row r="372" spans="1:9" ht="13.5" x14ac:dyDescent="0.35">
      <c r="A372" s="2" t="s">
        <v>395</v>
      </c>
      <c r="B372" s="5">
        <v>45292</v>
      </c>
      <c r="C372" s="93"/>
      <c r="D372" s="93">
        <v>0.11</v>
      </c>
      <c r="E372" s="93">
        <f t="shared" si="5"/>
        <v>0.11</v>
      </c>
      <c r="F372" s="2" t="s">
        <v>533</v>
      </c>
      <c r="G372" s="2" t="s">
        <v>689</v>
      </c>
      <c r="H372" s="94" t="s">
        <v>584</v>
      </c>
      <c r="I372" s="2" t="str">
        <f>IF(MONTH(B372)&lt;=Elaborazione!$C$1,G372&amp;H372,"")</f>
        <v>Imposte e tasseFinanza &amp; Controllo</v>
      </c>
    </row>
    <row r="373" spans="1:9" ht="13.5" x14ac:dyDescent="0.35">
      <c r="A373" s="2" t="s">
        <v>141</v>
      </c>
      <c r="B373" s="5">
        <v>45292</v>
      </c>
      <c r="C373" s="93">
        <v>-89748.800000000003</v>
      </c>
      <c r="D373" s="93">
        <v>-89748.800000000003</v>
      </c>
      <c r="E373" s="93">
        <f t="shared" si="5"/>
        <v>0</v>
      </c>
      <c r="F373" s="2" t="s">
        <v>574</v>
      </c>
      <c r="G373" s="94" t="s">
        <v>504</v>
      </c>
      <c r="H373" s="94" t="s">
        <v>584</v>
      </c>
      <c r="I373" s="2" t="str">
        <f>IF(MONTH(B373)&lt;=Elaborazione!$C$1,G373&amp;H373,"")</f>
        <v>AllocazioniFinanza &amp; Controllo</v>
      </c>
    </row>
    <row r="374" spans="1:9" ht="13.5" x14ac:dyDescent="0.35">
      <c r="A374" s="2" t="s">
        <v>396</v>
      </c>
      <c r="B374" s="5">
        <v>45323</v>
      </c>
      <c r="C374" s="93">
        <v>10307</v>
      </c>
      <c r="D374" s="93">
        <v>10348.040000000001</v>
      </c>
      <c r="E374" s="93">
        <f t="shared" si="5"/>
        <v>41.040000000000873</v>
      </c>
      <c r="F374" s="2" t="s">
        <v>508</v>
      </c>
      <c r="G374" s="94" t="s">
        <v>506</v>
      </c>
      <c r="H374" s="94" t="s">
        <v>592</v>
      </c>
      <c r="I374" s="2" t="str">
        <f>IF(MONTH(B374)&lt;=Elaborazione!$C$1,G374&amp;H374,"")</f>
        <v>PersonaleBusiness development</v>
      </c>
    </row>
    <row r="375" spans="1:9" ht="13.5" x14ac:dyDescent="0.35">
      <c r="A375" s="2" t="s">
        <v>466</v>
      </c>
      <c r="B375" s="5">
        <v>45323</v>
      </c>
      <c r="C375" s="93">
        <v>483</v>
      </c>
      <c r="D375" s="93"/>
      <c r="E375" s="93">
        <f t="shared" si="5"/>
        <v>-483</v>
      </c>
      <c r="F375" s="2" t="s">
        <v>518</v>
      </c>
      <c r="G375" s="94" t="s">
        <v>506</v>
      </c>
      <c r="H375" s="94" t="s">
        <v>592</v>
      </c>
      <c r="I375" s="2" t="str">
        <f>IF(MONTH(B375)&lt;=Elaborazione!$C$1,G375&amp;H375,"")</f>
        <v>PersonaleBusiness development</v>
      </c>
    </row>
    <row r="376" spans="1:9" ht="13.5" x14ac:dyDescent="0.35">
      <c r="A376" s="2" t="s">
        <v>397</v>
      </c>
      <c r="B376" s="5">
        <v>45323</v>
      </c>
      <c r="C376" s="93">
        <v>1027</v>
      </c>
      <c r="D376" s="93">
        <v>1107.24</v>
      </c>
      <c r="E376" s="93">
        <f t="shared" si="5"/>
        <v>80.240000000000009</v>
      </c>
      <c r="F376" s="2" t="s">
        <v>509</v>
      </c>
      <c r="G376" s="94" t="s">
        <v>506</v>
      </c>
      <c r="H376" s="94" t="s">
        <v>592</v>
      </c>
      <c r="I376" s="2" t="str">
        <f>IF(MONTH(B376)&lt;=Elaborazione!$C$1,G376&amp;H376,"")</f>
        <v>PersonaleBusiness development</v>
      </c>
    </row>
    <row r="377" spans="1:9" ht="13.5" x14ac:dyDescent="0.35">
      <c r="A377" s="2" t="s">
        <v>467</v>
      </c>
      <c r="B377" s="5">
        <v>45323</v>
      </c>
      <c r="C377" s="93">
        <v>26</v>
      </c>
      <c r="D377" s="93"/>
      <c r="E377" s="93">
        <f t="shared" si="5"/>
        <v>-26</v>
      </c>
      <c r="F377" s="2" t="s">
        <v>519</v>
      </c>
      <c r="G377" s="94" t="s">
        <v>506</v>
      </c>
      <c r="H377" s="94" t="s">
        <v>592</v>
      </c>
      <c r="I377" s="2" t="str">
        <f>IF(MONTH(B377)&lt;=Elaborazione!$C$1,G377&amp;H377,"")</f>
        <v>PersonaleBusiness development</v>
      </c>
    </row>
    <row r="378" spans="1:9" ht="13.5" x14ac:dyDescent="0.35">
      <c r="A378" s="2" t="s">
        <v>398</v>
      </c>
      <c r="B378" s="5">
        <v>45323</v>
      </c>
      <c r="C378" s="93">
        <v>5007</v>
      </c>
      <c r="D378" s="93">
        <v>4665.55</v>
      </c>
      <c r="E378" s="93">
        <f t="shared" si="5"/>
        <v>-341.44999999999982</v>
      </c>
      <c r="F378" s="2" t="s">
        <v>510</v>
      </c>
      <c r="G378" s="94" t="s">
        <v>506</v>
      </c>
      <c r="H378" s="94" t="s">
        <v>592</v>
      </c>
      <c r="I378" s="2" t="str">
        <f>IF(MONTH(B378)&lt;=Elaborazione!$C$1,G378&amp;H378,"")</f>
        <v>PersonaleBusiness development</v>
      </c>
    </row>
    <row r="379" spans="1:9" ht="13.5" x14ac:dyDescent="0.35">
      <c r="A379" s="2" t="s">
        <v>449</v>
      </c>
      <c r="B379" s="5">
        <v>45323</v>
      </c>
      <c r="C379" s="93"/>
      <c r="D379" s="93">
        <v>880.83</v>
      </c>
      <c r="E379" s="93">
        <f t="shared" si="5"/>
        <v>880.83</v>
      </c>
      <c r="F379" s="2" t="s">
        <v>514</v>
      </c>
      <c r="G379" s="94" t="s">
        <v>506</v>
      </c>
      <c r="H379" s="94" t="s">
        <v>592</v>
      </c>
      <c r="I379" s="2" t="str">
        <f>IF(MONTH(B379)&lt;=Elaborazione!$C$1,G379&amp;H379,"")</f>
        <v>PersonaleBusiness development</v>
      </c>
    </row>
    <row r="380" spans="1:9" ht="13.5" x14ac:dyDescent="0.35">
      <c r="A380" s="2" t="s">
        <v>399</v>
      </c>
      <c r="B380" s="5">
        <v>45323</v>
      </c>
      <c r="C380" s="93">
        <v>92</v>
      </c>
      <c r="D380" s="93">
        <v>10.48</v>
      </c>
      <c r="E380" s="93">
        <f t="shared" si="5"/>
        <v>-81.52</v>
      </c>
      <c r="F380" s="2" t="s">
        <v>511</v>
      </c>
      <c r="G380" s="94" t="s">
        <v>506</v>
      </c>
      <c r="H380" s="94" t="s">
        <v>592</v>
      </c>
      <c r="I380" s="2" t="str">
        <f>IF(MONTH(B380)&lt;=Elaborazione!$C$1,G380&amp;H380,"")</f>
        <v>PersonaleBusiness development</v>
      </c>
    </row>
    <row r="381" spans="1:9" ht="13.5" x14ac:dyDescent="0.35">
      <c r="A381" s="2" t="s">
        <v>450</v>
      </c>
      <c r="B381" s="5">
        <v>45323</v>
      </c>
      <c r="C381" s="93"/>
      <c r="D381" s="93">
        <v>371.5</v>
      </c>
      <c r="E381" s="93">
        <f t="shared" si="5"/>
        <v>371.5</v>
      </c>
      <c r="F381" s="2" t="s">
        <v>515</v>
      </c>
      <c r="G381" s="94" t="s">
        <v>506</v>
      </c>
      <c r="H381" s="94" t="s">
        <v>592</v>
      </c>
      <c r="I381" s="2" t="str">
        <f>IF(MONTH(B381)&lt;=Elaborazione!$C$1,G381&amp;H381,"")</f>
        <v>PersonaleBusiness development</v>
      </c>
    </row>
    <row r="382" spans="1:9" ht="13.5" x14ac:dyDescent="0.35">
      <c r="A382" s="2" t="s">
        <v>400</v>
      </c>
      <c r="B382" s="5">
        <v>45323</v>
      </c>
      <c r="C382" s="93">
        <v>3000</v>
      </c>
      <c r="D382" s="93">
        <v>7273.13</v>
      </c>
      <c r="E382" s="93">
        <f t="shared" si="5"/>
        <v>4273.13</v>
      </c>
      <c r="F382" s="2" t="s">
        <v>523</v>
      </c>
      <c r="G382" s="94" t="s">
        <v>506</v>
      </c>
      <c r="H382" s="94" t="s">
        <v>592</v>
      </c>
      <c r="I382" s="2" t="str">
        <f>IF(MONTH(B382)&lt;=Elaborazione!$C$1,G382&amp;H382,"")</f>
        <v>PersonaleBusiness development</v>
      </c>
    </row>
    <row r="383" spans="1:9" ht="13.5" x14ac:dyDescent="0.35">
      <c r="A383" s="2" t="s">
        <v>406</v>
      </c>
      <c r="B383" s="5">
        <v>45323</v>
      </c>
      <c r="C383" s="93">
        <v>11666</v>
      </c>
      <c r="D383" s="93">
        <v>8680.36</v>
      </c>
      <c r="E383" s="93">
        <f t="shared" si="5"/>
        <v>-2985.6399999999994</v>
      </c>
      <c r="F383" s="2" t="s">
        <v>546</v>
      </c>
      <c r="G383" s="94" t="s">
        <v>540</v>
      </c>
      <c r="H383" s="94" t="s">
        <v>592</v>
      </c>
      <c r="I383" s="2" t="str">
        <f>IF(MONTH(B383)&lt;=Elaborazione!$C$1,G383&amp;H383,"")</f>
        <v>Consulenze &amp; serviziBusiness development</v>
      </c>
    </row>
    <row r="384" spans="1:9" ht="13.5" x14ac:dyDescent="0.35">
      <c r="A384" s="2" t="s">
        <v>401</v>
      </c>
      <c r="B384" s="5">
        <v>45323</v>
      </c>
      <c r="C384" s="93">
        <v>11800</v>
      </c>
      <c r="D384" s="93">
        <v>15000</v>
      </c>
      <c r="E384" s="93">
        <f t="shared" si="5"/>
        <v>3200</v>
      </c>
      <c r="F384" s="2" t="s">
        <v>545</v>
      </c>
      <c r="G384" s="94" t="s">
        <v>540</v>
      </c>
      <c r="H384" s="94" t="s">
        <v>592</v>
      </c>
      <c r="I384" s="2" t="str">
        <f>IF(MONTH(B384)&lt;=Elaborazione!$C$1,G384&amp;H384,"")</f>
        <v>Consulenze &amp; serviziBusiness development</v>
      </c>
    </row>
    <row r="385" spans="1:9" ht="13.5" x14ac:dyDescent="0.35">
      <c r="A385" s="2" t="s">
        <v>451</v>
      </c>
      <c r="B385" s="5">
        <v>45323</v>
      </c>
      <c r="C385" s="93"/>
      <c r="D385" s="93">
        <v>-174.84</v>
      </c>
      <c r="E385" s="93">
        <f t="shared" si="5"/>
        <v>-174.84</v>
      </c>
      <c r="F385" s="2" t="s">
        <v>564</v>
      </c>
      <c r="G385" s="94" t="s">
        <v>524</v>
      </c>
      <c r="H385" s="94" t="s">
        <v>592</v>
      </c>
      <c r="I385" s="2" t="str">
        <f>IF(MONTH(B385)&lt;=Elaborazione!$C$1,G385&amp;H385,"")</f>
        <v>Spese generaliBusiness development</v>
      </c>
    </row>
    <row r="386" spans="1:9" ht="13.5" x14ac:dyDescent="0.35">
      <c r="A386" s="2" t="s">
        <v>468</v>
      </c>
      <c r="B386" s="5">
        <v>45323</v>
      </c>
      <c r="C386" s="93">
        <v>6000</v>
      </c>
      <c r="D386" s="93"/>
      <c r="E386" s="93">
        <f t="shared" si="5"/>
        <v>-6000</v>
      </c>
      <c r="F386" s="2" t="s">
        <v>505</v>
      </c>
      <c r="G386" s="2" t="s">
        <v>507</v>
      </c>
      <c r="H386" s="94" t="s">
        <v>592</v>
      </c>
      <c r="I386" s="2" t="str">
        <f>IF(MONTH(B386)&lt;=Elaborazione!$C$1,G386&amp;H386,"")</f>
        <v>Consulenze tecnicheBusiness development</v>
      </c>
    </row>
    <row r="387" spans="1:9" ht="13.5" x14ac:dyDescent="0.35">
      <c r="A387" s="2" t="s">
        <v>402</v>
      </c>
      <c r="B387" s="5">
        <v>45323</v>
      </c>
      <c r="C387" s="93">
        <v>10000</v>
      </c>
      <c r="D387" s="93">
        <v>7500</v>
      </c>
      <c r="E387" s="93">
        <f t="shared" ref="E387:E450" si="6">+D387-C387</f>
        <v>-2500</v>
      </c>
      <c r="F387" s="2" t="s">
        <v>507</v>
      </c>
      <c r="G387" s="2" t="s">
        <v>507</v>
      </c>
      <c r="H387" s="94" t="s">
        <v>592</v>
      </c>
      <c r="I387" s="2" t="str">
        <f>IF(MONTH(B387)&lt;=Elaborazione!$C$1,G387&amp;H387,"")</f>
        <v>Consulenze tecnicheBusiness development</v>
      </c>
    </row>
    <row r="388" spans="1:9" ht="13.5" x14ac:dyDescent="0.35">
      <c r="A388" s="2" t="s">
        <v>407</v>
      </c>
      <c r="B388" s="5">
        <v>45323</v>
      </c>
      <c r="C388" s="93">
        <v>1100</v>
      </c>
      <c r="D388" s="93">
        <v>-1101.8399999999999</v>
      </c>
      <c r="E388" s="93">
        <f t="shared" si="6"/>
        <v>-2201.84</v>
      </c>
      <c r="F388" s="2" t="s">
        <v>579</v>
      </c>
      <c r="G388" s="2" t="s">
        <v>507</v>
      </c>
      <c r="H388" s="94" t="s">
        <v>592</v>
      </c>
      <c r="I388" s="2" t="str">
        <f>IF(MONTH(B388)&lt;=Elaborazione!$C$1,G388&amp;H388,"")</f>
        <v>Consulenze tecnicheBusiness development</v>
      </c>
    </row>
    <row r="389" spans="1:9" ht="13.5" x14ac:dyDescent="0.35">
      <c r="A389" s="2" t="s">
        <v>492</v>
      </c>
      <c r="B389" s="5">
        <v>45323</v>
      </c>
      <c r="C389" s="93"/>
      <c r="D389" s="93">
        <v>265.83999999999997</v>
      </c>
      <c r="E389" s="93">
        <f t="shared" si="6"/>
        <v>265.83999999999997</v>
      </c>
      <c r="F389" s="2" t="s">
        <v>525</v>
      </c>
      <c r="G389" s="94" t="s">
        <v>524</v>
      </c>
      <c r="H389" s="94" t="s">
        <v>592</v>
      </c>
      <c r="I389" s="2" t="str">
        <f>IF(MONTH(B389)&lt;=Elaborazione!$C$1,G389&amp;H389,"")</f>
        <v>Spese generaliBusiness development</v>
      </c>
    </row>
    <row r="390" spans="1:9" ht="13.5" x14ac:dyDescent="0.35">
      <c r="A390" s="2" t="s">
        <v>403</v>
      </c>
      <c r="B390" s="5">
        <v>45323</v>
      </c>
      <c r="C390" s="93">
        <v>1260</v>
      </c>
      <c r="D390" s="93">
        <v>769.94</v>
      </c>
      <c r="E390" s="93">
        <f t="shared" si="6"/>
        <v>-490.05999999999995</v>
      </c>
      <c r="F390" s="2" t="s">
        <v>512</v>
      </c>
      <c r="G390" s="94" t="s">
        <v>506</v>
      </c>
      <c r="H390" s="94" t="s">
        <v>592</v>
      </c>
      <c r="I390" s="2" t="str">
        <f>IF(MONTH(B390)&lt;=Elaborazione!$C$1,G390&amp;H390,"")</f>
        <v>PersonaleBusiness development</v>
      </c>
    </row>
    <row r="391" spans="1:9" ht="13.5" x14ac:dyDescent="0.35">
      <c r="A391" s="2" t="s">
        <v>452</v>
      </c>
      <c r="B391" s="5">
        <v>45323</v>
      </c>
      <c r="C391" s="93">
        <v>1250</v>
      </c>
      <c r="D391" s="93">
        <v>171</v>
      </c>
      <c r="E391" s="93">
        <f t="shared" si="6"/>
        <v>-1079</v>
      </c>
      <c r="F391" s="2" t="s">
        <v>520</v>
      </c>
      <c r="G391" s="94" t="s">
        <v>506</v>
      </c>
      <c r="H391" s="94" t="s">
        <v>592</v>
      </c>
      <c r="I391" s="2" t="str">
        <f>IF(MONTH(B391)&lt;=Elaborazione!$C$1,G391&amp;H391,"")</f>
        <v>PersonaleBusiness development</v>
      </c>
    </row>
    <row r="392" spans="1:9" ht="13.5" x14ac:dyDescent="0.35">
      <c r="A392" s="2" t="s">
        <v>404</v>
      </c>
      <c r="B392" s="5">
        <v>45323</v>
      </c>
      <c r="C392" s="93">
        <v>100</v>
      </c>
      <c r="D392" s="93">
        <v>120.37</v>
      </c>
      <c r="E392" s="93">
        <f t="shared" si="6"/>
        <v>20.370000000000005</v>
      </c>
      <c r="F392" s="2" t="s">
        <v>513</v>
      </c>
      <c r="G392" s="94" t="s">
        <v>506</v>
      </c>
      <c r="H392" s="94" t="s">
        <v>592</v>
      </c>
      <c r="I392" s="2" t="str">
        <f>IF(MONTH(B392)&lt;=Elaborazione!$C$1,G392&amp;H392,"")</f>
        <v>PersonaleBusiness development</v>
      </c>
    </row>
    <row r="393" spans="1:9" ht="13.5" x14ac:dyDescent="0.35">
      <c r="A393" s="2" t="s">
        <v>493</v>
      </c>
      <c r="B393" s="5">
        <v>45323</v>
      </c>
      <c r="C393" s="93"/>
      <c r="D393" s="93">
        <v>1804</v>
      </c>
      <c r="E393" s="93">
        <f t="shared" si="6"/>
        <v>1804</v>
      </c>
      <c r="F393" s="2" t="s">
        <v>532</v>
      </c>
      <c r="G393" s="2" t="s">
        <v>689</v>
      </c>
      <c r="H393" s="94" t="s">
        <v>592</v>
      </c>
      <c r="I393" s="2" t="str">
        <f>IF(MONTH(B393)&lt;=Elaborazione!$C$1,G393&amp;H393,"")</f>
        <v>Imposte e tasseBusiness development</v>
      </c>
    </row>
    <row r="394" spans="1:9" ht="13.5" x14ac:dyDescent="0.35">
      <c r="A394" s="2" t="s">
        <v>405</v>
      </c>
      <c r="B394" s="5">
        <v>45323</v>
      </c>
      <c r="C394" s="93">
        <v>6698.66</v>
      </c>
      <c r="D394" s="93">
        <v>12868.47</v>
      </c>
      <c r="E394" s="93">
        <f t="shared" si="6"/>
        <v>6169.8099999999995</v>
      </c>
      <c r="F394" s="2" t="s">
        <v>574</v>
      </c>
      <c r="G394" s="94" t="s">
        <v>504</v>
      </c>
      <c r="H394" s="94" t="s">
        <v>592</v>
      </c>
      <c r="I394" s="2" t="str">
        <f>IF(MONTH(B394)&lt;=Elaborazione!$C$1,G394&amp;H394,"")</f>
        <v>AllocazioniBusiness development</v>
      </c>
    </row>
    <row r="395" spans="1:9" ht="13.5" x14ac:dyDescent="0.35">
      <c r="A395" s="2" t="s">
        <v>408</v>
      </c>
      <c r="B395" s="5">
        <v>45323</v>
      </c>
      <c r="C395" s="93">
        <v>3989</v>
      </c>
      <c r="D395" s="93">
        <v>4056.18</v>
      </c>
      <c r="E395" s="93">
        <f t="shared" si="6"/>
        <v>67.179999999999836</v>
      </c>
      <c r="F395" s="2" t="s">
        <v>508</v>
      </c>
      <c r="G395" s="94" t="s">
        <v>506</v>
      </c>
      <c r="H395" s="94" t="s">
        <v>590</v>
      </c>
      <c r="I395" s="2" t="str">
        <f>IF(MONTH(B395)&lt;=Elaborazione!$C$1,G395&amp;H395,"")</f>
        <v>PersonaleVendite Asia+Africa</v>
      </c>
    </row>
    <row r="396" spans="1:9" ht="13.5" x14ac:dyDescent="0.35">
      <c r="A396" s="2" t="s">
        <v>469</v>
      </c>
      <c r="B396" s="5">
        <v>45323</v>
      </c>
      <c r="C396" s="93">
        <v>242</v>
      </c>
      <c r="D396" s="93"/>
      <c r="E396" s="93">
        <f t="shared" si="6"/>
        <v>-242</v>
      </c>
      <c r="F396" s="2" t="s">
        <v>518</v>
      </c>
      <c r="G396" s="94" t="s">
        <v>506</v>
      </c>
      <c r="H396" s="94" t="s">
        <v>590</v>
      </c>
      <c r="I396" s="2" t="str">
        <f>IF(MONTH(B396)&lt;=Elaborazione!$C$1,G396&amp;H396,"")</f>
        <v>PersonaleVendite Asia+Africa</v>
      </c>
    </row>
    <row r="397" spans="1:9" ht="13.5" x14ac:dyDescent="0.35">
      <c r="A397" s="2" t="s">
        <v>409</v>
      </c>
      <c r="B397" s="5">
        <v>45323</v>
      </c>
      <c r="C397" s="93">
        <v>319</v>
      </c>
      <c r="D397" s="93">
        <v>347.14</v>
      </c>
      <c r="E397" s="93">
        <f t="shared" si="6"/>
        <v>28.139999999999986</v>
      </c>
      <c r="F397" s="2" t="s">
        <v>509</v>
      </c>
      <c r="G397" s="94" t="s">
        <v>506</v>
      </c>
      <c r="H397" s="94" t="s">
        <v>590</v>
      </c>
      <c r="I397" s="2" t="str">
        <f>IF(MONTH(B397)&lt;=Elaborazione!$C$1,G397&amp;H397,"")</f>
        <v>PersonaleVendite Asia+Africa</v>
      </c>
    </row>
    <row r="398" spans="1:9" ht="13.5" x14ac:dyDescent="0.35">
      <c r="A398" s="2" t="s">
        <v>470</v>
      </c>
      <c r="B398" s="5">
        <v>45323</v>
      </c>
      <c r="C398" s="93">
        <v>10</v>
      </c>
      <c r="D398" s="93"/>
      <c r="E398" s="93">
        <f t="shared" si="6"/>
        <v>-10</v>
      </c>
      <c r="F398" s="2" t="s">
        <v>519</v>
      </c>
      <c r="G398" s="94" t="s">
        <v>506</v>
      </c>
      <c r="H398" s="94" t="s">
        <v>590</v>
      </c>
      <c r="I398" s="2" t="str">
        <f>IF(MONTH(B398)&lt;=Elaborazione!$C$1,G398&amp;H398,"")</f>
        <v>PersonaleVendite Asia+Africa</v>
      </c>
    </row>
    <row r="399" spans="1:9" ht="13.5" x14ac:dyDescent="0.35">
      <c r="A399" s="2" t="s">
        <v>410</v>
      </c>
      <c r="B399" s="5">
        <v>45323</v>
      </c>
      <c r="C399" s="93">
        <v>1977</v>
      </c>
      <c r="D399" s="93">
        <v>1985.03</v>
      </c>
      <c r="E399" s="93">
        <f t="shared" si="6"/>
        <v>8.0299999999999727</v>
      </c>
      <c r="F399" s="2" t="s">
        <v>510</v>
      </c>
      <c r="G399" s="94" t="s">
        <v>506</v>
      </c>
      <c r="H399" s="94" t="s">
        <v>590</v>
      </c>
      <c r="I399" s="2" t="str">
        <f>IF(MONTH(B399)&lt;=Elaborazione!$C$1,G399&amp;H399,"")</f>
        <v>PersonaleVendite Asia+Africa</v>
      </c>
    </row>
    <row r="400" spans="1:9" ht="13.5" x14ac:dyDescent="0.35">
      <c r="A400" s="2" t="s">
        <v>411</v>
      </c>
      <c r="B400" s="5">
        <v>45323</v>
      </c>
      <c r="C400" s="93">
        <v>523</v>
      </c>
      <c r="D400" s="93">
        <v>554.36</v>
      </c>
      <c r="E400" s="93">
        <f t="shared" si="6"/>
        <v>31.360000000000014</v>
      </c>
      <c r="F400" s="2" t="s">
        <v>514</v>
      </c>
      <c r="G400" s="94" t="s">
        <v>506</v>
      </c>
      <c r="H400" s="94" t="s">
        <v>590</v>
      </c>
      <c r="I400" s="2" t="str">
        <f>IF(MONTH(B400)&lt;=Elaborazione!$C$1,G400&amp;H400,"")</f>
        <v>PersonaleVendite Asia+Africa</v>
      </c>
    </row>
    <row r="401" spans="1:9" ht="13.5" x14ac:dyDescent="0.35">
      <c r="A401" s="2" t="s">
        <v>412</v>
      </c>
      <c r="B401" s="5">
        <v>45323</v>
      </c>
      <c r="C401" s="93">
        <v>12</v>
      </c>
      <c r="D401" s="93">
        <v>10.48</v>
      </c>
      <c r="E401" s="93">
        <f t="shared" si="6"/>
        <v>-1.5199999999999996</v>
      </c>
      <c r="F401" s="2" t="s">
        <v>511</v>
      </c>
      <c r="G401" s="94" t="s">
        <v>506</v>
      </c>
      <c r="H401" s="94" t="s">
        <v>590</v>
      </c>
      <c r="I401" s="2" t="str">
        <f>IF(MONTH(B401)&lt;=Elaborazione!$C$1,G401&amp;H401,"")</f>
        <v>PersonaleVendite Asia+Africa</v>
      </c>
    </row>
    <row r="402" spans="1:9" ht="13.5" x14ac:dyDescent="0.35">
      <c r="A402" s="2" t="s">
        <v>413</v>
      </c>
      <c r="B402" s="5">
        <v>45323</v>
      </c>
      <c r="C402" s="93">
        <v>200</v>
      </c>
      <c r="D402" s="93">
        <v>80.3</v>
      </c>
      <c r="E402" s="93">
        <f t="shared" si="6"/>
        <v>-119.7</v>
      </c>
      <c r="F402" s="2" t="s">
        <v>515</v>
      </c>
      <c r="G402" s="94" t="s">
        <v>506</v>
      </c>
      <c r="H402" s="94" t="s">
        <v>590</v>
      </c>
      <c r="I402" s="2" t="str">
        <f>IF(MONTH(B402)&lt;=Elaborazione!$C$1,G402&amp;H402,"")</f>
        <v>PersonaleVendite Asia+Africa</v>
      </c>
    </row>
    <row r="403" spans="1:9" ht="13.5" x14ac:dyDescent="0.35">
      <c r="A403" s="2" t="s">
        <v>414</v>
      </c>
      <c r="B403" s="5">
        <v>45323</v>
      </c>
      <c r="C403" s="93">
        <v>250</v>
      </c>
      <c r="D403" s="93">
        <v>63</v>
      </c>
      <c r="E403" s="93">
        <f t="shared" si="6"/>
        <v>-187</v>
      </c>
      <c r="F403" s="2" t="s">
        <v>523</v>
      </c>
      <c r="G403" s="94" t="s">
        <v>506</v>
      </c>
      <c r="H403" s="94" t="s">
        <v>590</v>
      </c>
      <c r="I403" s="2" t="str">
        <f>IF(MONTH(B403)&lt;=Elaborazione!$C$1,G403&amp;H403,"")</f>
        <v>PersonaleVendite Asia+Africa</v>
      </c>
    </row>
    <row r="404" spans="1:9" ht="13.5" x14ac:dyDescent="0.35">
      <c r="A404" s="2" t="s">
        <v>481</v>
      </c>
      <c r="B404" s="5">
        <v>45323</v>
      </c>
      <c r="C404" s="93"/>
      <c r="D404" s="93">
        <v>4100</v>
      </c>
      <c r="E404" s="93">
        <f t="shared" si="6"/>
        <v>4100</v>
      </c>
      <c r="F404" s="2" t="s">
        <v>548</v>
      </c>
      <c r="G404" s="94" t="s">
        <v>540</v>
      </c>
      <c r="H404" s="94" t="s">
        <v>590</v>
      </c>
      <c r="I404" s="2" t="str">
        <f>IF(MONTH(B404)&lt;=Elaborazione!$C$1,G404&amp;H404,"")</f>
        <v>Consulenze &amp; serviziVendite Asia+Africa</v>
      </c>
    </row>
    <row r="405" spans="1:9" ht="13.5" x14ac:dyDescent="0.35">
      <c r="A405" s="2" t="s">
        <v>415</v>
      </c>
      <c r="B405" s="5">
        <v>45323</v>
      </c>
      <c r="C405" s="93">
        <v>13220</v>
      </c>
      <c r="D405" s="93">
        <v>6300</v>
      </c>
      <c r="E405" s="93">
        <f t="shared" si="6"/>
        <v>-6920</v>
      </c>
      <c r="F405" s="2" t="s">
        <v>545</v>
      </c>
      <c r="G405" s="94" t="s">
        <v>540</v>
      </c>
      <c r="H405" s="94" t="s">
        <v>590</v>
      </c>
      <c r="I405" s="2" t="str">
        <f>IF(MONTH(B405)&lt;=Elaborazione!$C$1,G405&amp;H405,"")</f>
        <v>Consulenze &amp; serviziVendite Asia+Africa</v>
      </c>
    </row>
    <row r="406" spans="1:9" ht="13.5" x14ac:dyDescent="0.35">
      <c r="A406" s="2" t="s">
        <v>453</v>
      </c>
      <c r="B406" s="5">
        <v>45323</v>
      </c>
      <c r="C406" s="93"/>
      <c r="D406" s="93">
        <v>25.91</v>
      </c>
      <c r="E406" s="93">
        <f t="shared" si="6"/>
        <v>25.91</v>
      </c>
      <c r="F406" s="2" t="s">
        <v>526</v>
      </c>
      <c r="G406" s="94" t="s">
        <v>524</v>
      </c>
      <c r="H406" s="94" t="s">
        <v>590</v>
      </c>
      <c r="I406" s="2" t="str">
        <f>IF(MONTH(B406)&lt;=Elaborazione!$C$1,G406&amp;H406,"")</f>
        <v>Spese generaliVendite Asia+Africa</v>
      </c>
    </row>
    <row r="407" spans="1:9" ht="13.5" x14ac:dyDescent="0.35">
      <c r="A407" s="2" t="s">
        <v>416</v>
      </c>
      <c r="B407" s="5">
        <v>45323</v>
      </c>
      <c r="C407" s="93">
        <v>1160</v>
      </c>
      <c r="D407" s="93">
        <v>701.08</v>
      </c>
      <c r="E407" s="93">
        <f t="shared" si="6"/>
        <v>-458.91999999999996</v>
      </c>
      <c r="F407" s="2" t="s">
        <v>512</v>
      </c>
      <c r="G407" s="94" t="s">
        <v>506</v>
      </c>
      <c r="H407" s="94" t="s">
        <v>590</v>
      </c>
      <c r="I407" s="2" t="str">
        <f>IF(MONTH(B407)&lt;=Elaborazione!$C$1,G407&amp;H407,"")</f>
        <v>PersonaleVendite Asia+Africa</v>
      </c>
    </row>
    <row r="408" spans="1:9" ht="13.5" x14ac:dyDescent="0.35">
      <c r="A408" s="2" t="s">
        <v>454</v>
      </c>
      <c r="B408" s="5">
        <v>45323</v>
      </c>
      <c r="C408" s="93"/>
      <c r="D408" s="93">
        <v>275</v>
      </c>
      <c r="E408" s="93">
        <f t="shared" si="6"/>
        <v>275</v>
      </c>
      <c r="F408" s="2" t="s">
        <v>520</v>
      </c>
      <c r="G408" s="94" t="s">
        <v>506</v>
      </c>
      <c r="H408" s="94" t="s">
        <v>590</v>
      </c>
      <c r="I408" s="2" t="str">
        <f>IF(MONTH(B408)&lt;=Elaborazione!$C$1,G408&amp;H408,"")</f>
        <v>PersonaleVendite Asia+Africa</v>
      </c>
    </row>
    <row r="409" spans="1:9" ht="13.5" x14ac:dyDescent="0.35">
      <c r="A409" s="2" t="s">
        <v>417</v>
      </c>
      <c r="B409" s="5">
        <v>45323</v>
      </c>
      <c r="C409" s="93">
        <v>100</v>
      </c>
      <c r="D409" s="93">
        <v>271.31</v>
      </c>
      <c r="E409" s="93">
        <f t="shared" si="6"/>
        <v>171.31</v>
      </c>
      <c r="F409" s="2" t="s">
        <v>513</v>
      </c>
      <c r="G409" s="94" t="s">
        <v>506</v>
      </c>
      <c r="H409" s="94" t="s">
        <v>590</v>
      </c>
      <c r="I409" s="2" t="str">
        <f>IF(MONTH(B409)&lt;=Elaborazione!$C$1,G409&amp;H409,"")</f>
        <v>PersonaleVendite Asia+Africa</v>
      </c>
    </row>
    <row r="410" spans="1:9" ht="13.5" x14ac:dyDescent="0.35">
      <c r="A410" s="2" t="s">
        <v>418</v>
      </c>
      <c r="B410" s="5">
        <v>45323</v>
      </c>
      <c r="C410" s="93">
        <v>20434</v>
      </c>
      <c r="D410" s="93">
        <v>20527.64</v>
      </c>
      <c r="E410" s="93">
        <f t="shared" si="6"/>
        <v>93.639999999999418</v>
      </c>
      <c r="F410" s="2" t="s">
        <v>508</v>
      </c>
      <c r="G410" s="94" t="s">
        <v>506</v>
      </c>
      <c r="H410" s="94" t="s">
        <v>586</v>
      </c>
      <c r="I410" s="2" t="str">
        <f>IF(MONTH(B410)&lt;=Elaborazione!$C$1,G410&amp;H410,"")</f>
        <v>PersonalePianificazione strategica</v>
      </c>
    </row>
    <row r="411" spans="1:9" ht="13.5" x14ac:dyDescent="0.35">
      <c r="A411" s="2" t="s">
        <v>471</v>
      </c>
      <c r="B411" s="5">
        <v>45323</v>
      </c>
      <c r="C411" s="93">
        <v>483</v>
      </c>
      <c r="D411" s="93"/>
      <c r="E411" s="93">
        <f t="shared" si="6"/>
        <v>-483</v>
      </c>
      <c r="F411" s="2" t="s">
        <v>518</v>
      </c>
      <c r="G411" s="94" t="s">
        <v>506</v>
      </c>
      <c r="H411" s="94" t="s">
        <v>586</v>
      </c>
      <c r="I411" s="2" t="str">
        <f>IF(MONTH(B411)&lt;=Elaborazione!$C$1,G411&amp;H411,"")</f>
        <v>PersonalePianificazione strategica</v>
      </c>
    </row>
    <row r="412" spans="1:9" ht="13.5" x14ac:dyDescent="0.35">
      <c r="A412" s="2" t="s">
        <v>419</v>
      </c>
      <c r="B412" s="5">
        <v>45323</v>
      </c>
      <c r="C412" s="93">
        <v>2706</v>
      </c>
      <c r="D412" s="93">
        <v>2797.88</v>
      </c>
      <c r="E412" s="93">
        <f t="shared" si="6"/>
        <v>91.880000000000109</v>
      </c>
      <c r="F412" s="2" t="s">
        <v>509</v>
      </c>
      <c r="G412" s="94" t="s">
        <v>506</v>
      </c>
      <c r="H412" s="94" t="s">
        <v>586</v>
      </c>
      <c r="I412" s="2" t="str">
        <f>IF(MONTH(B412)&lt;=Elaborazione!$C$1,G412&amp;H412,"")</f>
        <v>PersonalePianificazione strategica</v>
      </c>
    </row>
    <row r="413" spans="1:9" ht="13.5" x14ac:dyDescent="0.35">
      <c r="A413" s="2" t="s">
        <v>472</v>
      </c>
      <c r="B413" s="5">
        <v>45323</v>
      </c>
      <c r="C413" s="93">
        <v>51</v>
      </c>
      <c r="D413" s="93"/>
      <c r="E413" s="93">
        <f t="shared" si="6"/>
        <v>-51</v>
      </c>
      <c r="F413" s="2" t="s">
        <v>519</v>
      </c>
      <c r="G413" s="94" t="s">
        <v>506</v>
      </c>
      <c r="H413" s="94" t="s">
        <v>586</v>
      </c>
      <c r="I413" s="2" t="str">
        <f>IF(MONTH(B413)&lt;=Elaborazione!$C$1,G413&amp;H413,"")</f>
        <v>PersonalePianificazione strategica</v>
      </c>
    </row>
    <row r="414" spans="1:9" ht="13.5" x14ac:dyDescent="0.35">
      <c r="A414" s="2" t="s">
        <v>420</v>
      </c>
      <c r="B414" s="5">
        <v>45323</v>
      </c>
      <c r="C414" s="93">
        <v>10074</v>
      </c>
      <c r="D414" s="93">
        <v>9870.23</v>
      </c>
      <c r="E414" s="93">
        <f t="shared" si="6"/>
        <v>-203.77000000000044</v>
      </c>
      <c r="F414" s="2" t="s">
        <v>510</v>
      </c>
      <c r="G414" s="94" t="s">
        <v>506</v>
      </c>
      <c r="H414" s="94" t="s">
        <v>586</v>
      </c>
      <c r="I414" s="2" t="str">
        <f>IF(MONTH(B414)&lt;=Elaborazione!$C$1,G414&amp;H414,"")</f>
        <v>PersonalePianificazione strategica</v>
      </c>
    </row>
    <row r="415" spans="1:9" ht="13.5" x14ac:dyDescent="0.35">
      <c r="A415" s="2" t="s">
        <v>455</v>
      </c>
      <c r="B415" s="5">
        <v>45323</v>
      </c>
      <c r="C415" s="93"/>
      <c r="D415" s="93">
        <v>2753.41</v>
      </c>
      <c r="E415" s="93">
        <f t="shared" si="6"/>
        <v>2753.41</v>
      </c>
      <c r="F415" s="2" t="s">
        <v>514</v>
      </c>
      <c r="G415" s="94" t="s">
        <v>506</v>
      </c>
      <c r="H415" s="94" t="s">
        <v>586</v>
      </c>
      <c r="I415" s="2" t="str">
        <f>IF(MONTH(B415)&lt;=Elaborazione!$C$1,G415&amp;H415,"")</f>
        <v>PersonalePianificazione strategica</v>
      </c>
    </row>
    <row r="416" spans="1:9" ht="13.5" x14ac:dyDescent="0.35">
      <c r="A416" s="2" t="s">
        <v>421</v>
      </c>
      <c r="B416" s="5">
        <v>45323</v>
      </c>
      <c r="C416" s="93">
        <v>104</v>
      </c>
      <c r="D416" s="93">
        <v>283.60000000000002</v>
      </c>
      <c r="E416" s="93">
        <f t="shared" si="6"/>
        <v>179.60000000000002</v>
      </c>
      <c r="F416" s="2" t="s">
        <v>511</v>
      </c>
      <c r="G416" s="94" t="s">
        <v>506</v>
      </c>
      <c r="H416" s="94" t="s">
        <v>586</v>
      </c>
      <c r="I416" s="2" t="str">
        <f>IF(MONTH(B416)&lt;=Elaborazione!$C$1,G416&amp;H416,"")</f>
        <v>PersonalePianificazione strategica</v>
      </c>
    </row>
    <row r="417" spans="1:9" ht="13.5" x14ac:dyDescent="0.35">
      <c r="A417" s="2" t="s">
        <v>422</v>
      </c>
      <c r="B417" s="5">
        <v>45323</v>
      </c>
      <c r="C417" s="93">
        <v>530</v>
      </c>
      <c r="D417" s="93">
        <v>419.53</v>
      </c>
      <c r="E417" s="93">
        <f t="shared" si="6"/>
        <v>-110.47000000000003</v>
      </c>
      <c r="F417" s="2" t="s">
        <v>515</v>
      </c>
      <c r="G417" s="94" t="s">
        <v>506</v>
      </c>
      <c r="H417" s="94" t="s">
        <v>586</v>
      </c>
      <c r="I417" s="2" t="str">
        <f>IF(MONTH(B417)&lt;=Elaborazione!$C$1,G417&amp;H417,"")</f>
        <v>PersonalePianificazione strategica</v>
      </c>
    </row>
    <row r="418" spans="1:9" ht="13.5" x14ac:dyDescent="0.35">
      <c r="A418" s="2" t="s">
        <v>423</v>
      </c>
      <c r="B418" s="5">
        <v>45323</v>
      </c>
      <c r="C418" s="93">
        <v>4767</v>
      </c>
      <c r="D418" s="93">
        <v>6382.82</v>
      </c>
      <c r="E418" s="93">
        <f t="shared" si="6"/>
        <v>1615.8199999999997</v>
      </c>
      <c r="F418" s="2" t="s">
        <v>523</v>
      </c>
      <c r="G418" s="94" t="s">
        <v>506</v>
      </c>
      <c r="H418" s="94" t="s">
        <v>586</v>
      </c>
      <c r="I418" s="2" t="str">
        <f>IF(MONTH(B418)&lt;=Elaborazione!$C$1,G418&amp;H418,"")</f>
        <v>PersonalePianificazione strategica</v>
      </c>
    </row>
    <row r="419" spans="1:9" ht="13.5" x14ac:dyDescent="0.35">
      <c r="A419" s="2" t="s">
        <v>424</v>
      </c>
      <c r="B419" s="5">
        <v>45323</v>
      </c>
      <c r="C419" s="93"/>
      <c r="D419" s="93">
        <v>2092.54</v>
      </c>
      <c r="E419" s="93">
        <f t="shared" si="6"/>
        <v>2092.54</v>
      </c>
      <c r="F419" s="2" t="s">
        <v>547</v>
      </c>
      <c r="G419" s="94" t="s">
        <v>540</v>
      </c>
      <c r="H419" s="94" t="s">
        <v>586</v>
      </c>
      <c r="I419" s="2" t="str">
        <f>IF(MONTH(B419)&lt;=Elaborazione!$C$1,G419&amp;H419,"")</f>
        <v>Consulenze &amp; serviziPianificazione strategica</v>
      </c>
    </row>
    <row r="420" spans="1:9" ht="13.5" x14ac:dyDescent="0.35">
      <c r="A420" s="2" t="s">
        <v>456</v>
      </c>
      <c r="B420" s="5">
        <v>45323</v>
      </c>
      <c r="C420" s="93"/>
      <c r="D420" s="93">
        <v>15637.81</v>
      </c>
      <c r="E420" s="93">
        <f t="shared" si="6"/>
        <v>15637.81</v>
      </c>
      <c r="F420" s="2" t="s">
        <v>545</v>
      </c>
      <c r="G420" s="94" t="s">
        <v>540</v>
      </c>
      <c r="H420" s="94" t="s">
        <v>586</v>
      </c>
      <c r="I420" s="2" t="str">
        <f>IF(MONTH(B420)&lt;=Elaborazione!$C$1,G420&amp;H420,"")</f>
        <v>Consulenze &amp; serviziPianificazione strategica</v>
      </c>
    </row>
    <row r="421" spans="1:9" ht="13.5" x14ac:dyDescent="0.35">
      <c r="A421" s="2" t="s">
        <v>457</v>
      </c>
      <c r="B421" s="5">
        <v>45323</v>
      </c>
      <c r="C421" s="93"/>
      <c r="D421" s="93">
        <v>25.82</v>
      </c>
      <c r="E421" s="93">
        <f t="shared" si="6"/>
        <v>25.82</v>
      </c>
      <c r="F421" s="2" t="s">
        <v>565</v>
      </c>
      <c r="G421" s="94" t="s">
        <v>524</v>
      </c>
      <c r="H421" s="94" t="s">
        <v>586</v>
      </c>
      <c r="I421" s="2" t="str">
        <f>IF(MONTH(B421)&lt;=Elaborazione!$C$1,G421&amp;H421,"")</f>
        <v>Spese generaliPianificazione strategica</v>
      </c>
    </row>
    <row r="422" spans="1:9" ht="13.5" x14ac:dyDescent="0.35">
      <c r="A422" s="2" t="s">
        <v>425</v>
      </c>
      <c r="B422" s="5">
        <v>45323</v>
      </c>
      <c r="C422" s="93">
        <v>12000</v>
      </c>
      <c r="D422" s="93">
        <v>30470</v>
      </c>
      <c r="E422" s="93">
        <f t="shared" si="6"/>
        <v>18470</v>
      </c>
      <c r="F422" s="2" t="s">
        <v>551</v>
      </c>
      <c r="G422" s="94" t="s">
        <v>550</v>
      </c>
      <c r="H422" s="94" t="s">
        <v>586</v>
      </c>
      <c r="I422" s="2" t="str">
        <f>IF(MONTH(B422)&lt;=Elaborazione!$C$1,G422&amp;H422,"")</f>
        <v>Spese promozionaliPianificazione strategica</v>
      </c>
    </row>
    <row r="423" spans="1:9" ht="13.5" x14ac:dyDescent="0.35">
      <c r="A423" s="2" t="s">
        <v>426</v>
      </c>
      <c r="B423" s="5">
        <v>45323</v>
      </c>
      <c r="C423" s="93">
        <v>2500</v>
      </c>
      <c r="D423" s="93">
        <v>9916.67</v>
      </c>
      <c r="E423" s="93">
        <f t="shared" si="6"/>
        <v>7416.67</v>
      </c>
      <c r="F423" s="2" t="s">
        <v>552</v>
      </c>
      <c r="G423" s="94" t="s">
        <v>550</v>
      </c>
      <c r="H423" s="94" t="s">
        <v>586</v>
      </c>
      <c r="I423" s="2" t="str">
        <f>IF(MONTH(B423)&lt;=Elaborazione!$C$1,G423&amp;H423,"")</f>
        <v>Spese promozionaliPianificazione strategica</v>
      </c>
    </row>
    <row r="424" spans="1:9" ht="13.5" x14ac:dyDescent="0.35">
      <c r="A424" s="2" t="s">
        <v>459</v>
      </c>
      <c r="B424" s="5">
        <v>45323</v>
      </c>
      <c r="C424" s="93"/>
      <c r="D424" s="93">
        <v>25.91</v>
      </c>
      <c r="E424" s="93">
        <f t="shared" si="6"/>
        <v>25.91</v>
      </c>
      <c r="F424" s="2" t="s">
        <v>526</v>
      </c>
      <c r="G424" s="94" t="s">
        <v>524</v>
      </c>
      <c r="H424" s="94" t="s">
        <v>586</v>
      </c>
      <c r="I424" s="2" t="str">
        <f>IF(MONTH(B424)&lt;=Elaborazione!$C$1,G424&amp;H424,"")</f>
        <v>Spese generaliPianificazione strategica</v>
      </c>
    </row>
    <row r="425" spans="1:9" ht="13.5" x14ac:dyDescent="0.35">
      <c r="A425" s="2" t="s">
        <v>427</v>
      </c>
      <c r="B425" s="5">
        <v>45323</v>
      </c>
      <c r="C425" s="93">
        <v>2510</v>
      </c>
      <c r="D425" s="93">
        <v>1607.19</v>
      </c>
      <c r="E425" s="93">
        <f t="shared" si="6"/>
        <v>-902.81</v>
      </c>
      <c r="F425" s="2" t="s">
        <v>512</v>
      </c>
      <c r="G425" s="94" t="s">
        <v>506</v>
      </c>
      <c r="H425" s="94" t="s">
        <v>586</v>
      </c>
      <c r="I425" s="2" t="str">
        <f>IF(MONTH(B425)&lt;=Elaborazione!$C$1,G425&amp;H425,"")</f>
        <v>PersonalePianificazione strategica</v>
      </c>
    </row>
    <row r="426" spans="1:9" ht="13.5" x14ac:dyDescent="0.35">
      <c r="A426" s="2" t="s">
        <v>460</v>
      </c>
      <c r="B426" s="5">
        <v>45323</v>
      </c>
      <c r="C426" s="93"/>
      <c r="D426" s="93">
        <v>460.5</v>
      </c>
      <c r="E426" s="93">
        <f t="shared" si="6"/>
        <v>460.5</v>
      </c>
      <c r="F426" s="2" t="s">
        <v>520</v>
      </c>
      <c r="G426" s="94" t="s">
        <v>506</v>
      </c>
      <c r="H426" s="94" t="s">
        <v>586</v>
      </c>
      <c r="I426" s="2" t="str">
        <f>IF(MONTH(B426)&lt;=Elaborazione!$C$1,G426&amp;H426,"")</f>
        <v>PersonalePianificazione strategica</v>
      </c>
    </row>
    <row r="427" spans="1:9" ht="13.5" x14ac:dyDescent="0.35">
      <c r="A427" s="2" t="s">
        <v>428</v>
      </c>
      <c r="B427" s="5">
        <v>45323</v>
      </c>
      <c r="C427" s="93">
        <v>200</v>
      </c>
      <c r="D427" s="93">
        <v>435.65</v>
      </c>
      <c r="E427" s="93">
        <f t="shared" si="6"/>
        <v>235.64999999999998</v>
      </c>
      <c r="F427" s="2" t="s">
        <v>513</v>
      </c>
      <c r="G427" s="94" t="s">
        <v>506</v>
      </c>
      <c r="H427" s="94" t="s">
        <v>586</v>
      </c>
      <c r="I427" s="2" t="str">
        <f>IF(MONTH(B427)&lt;=Elaborazione!$C$1,G427&amp;H427,"")</f>
        <v>PersonalePianificazione strategica</v>
      </c>
    </row>
    <row r="428" spans="1:9" ht="13.5" x14ac:dyDescent="0.35">
      <c r="A428" s="2" t="s">
        <v>461</v>
      </c>
      <c r="B428" s="5">
        <v>45323</v>
      </c>
      <c r="C428" s="93"/>
      <c r="D428" s="93">
        <v>480</v>
      </c>
      <c r="E428" s="93">
        <f t="shared" si="6"/>
        <v>480</v>
      </c>
      <c r="F428" s="2" t="s">
        <v>545</v>
      </c>
      <c r="G428" s="94" t="s">
        <v>540</v>
      </c>
      <c r="H428" s="94" t="s">
        <v>586</v>
      </c>
      <c r="I428" s="2" t="str">
        <f>IF(MONTH(B428)&lt;=Elaborazione!$C$1,G428&amp;H428,"")</f>
        <v>Consulenze &amp; serviziPianificazione strategica</v>
      </c>
    </row>
    <row r="429" spans="1:9" ht="13.5" x14ac:dyDescent="0.35">
      <c r="A429" s="2" t="s">
        <v>429</v>
      </c>
      <c r="B429" s="5">
        <v>45323</v>
      </c>
      <c r="C429" s="93">
        <v>17460</v>
      </c>
      <c r="D429" s="93">
        <v>-2439.14</v>
      </c>
      <c r="E429" s="93">
        <f t="shared" si="6"/>
        <v>-19899.14</v>
      </c>
      <c r="F429" s="2" t="s">
        <v>551</v>
      </c>
      <c r="G429" s="94" t="s">
        <v>550</v>
      </c>
      <c r="H429" s="94" t="s">
        <v>586</v>
      </c>
      <c r="I429" s="2" t="str">
        <f>IF(MONTH(B429)&lt;=Elaborazione!$C$1,G429&amp;H429,"")</f>
        <v>Spese promozionaliPianificazione strategica</v>
      </c>
    </row>
    <row r="430" spans="1:9" ht="13.5" x14ac:dyDescent="0.35">
      <c r="A430" s="2" t="s">
        <v>430</v>
      </c>
      <c r="B430" s="5">
        <v>45323</v>
      </c>
      <c r="C430" s="93"/>
      <c r="D430" s="93">
        <v>-19</v>
      </c>
      <c r="E430" s="93">
        <f t="shared" si="6"/>
        <v>-19</v>
      </c>
      <c r="F430" s="2" t="s">
        <v>553</v>
      </c>
      <c r="G430" s="94" t="s">
        <v>550</v>
      </c>
      <c r="H430" s="94" t="s">
        <v>586</v>
      </c>
      <c r="I430" s="2" t="str">
        <f>IF(MONTH(B430)&lt;=Elaborazione!$C$1,G430&amp;H430,"")</f>
        <v>Spese promozionaliPianificazione strategica</v>
      </c>
    </row>
    <row r="431" spans="1:9" ht="13.5" x14ac:dyDescent="0.35">
      <c r="A431" s="2" t="s">
        <v>473</v>
      </c>
      <c r="B431" s="5">
        <v>45323</v>
      </c>
      <c r="C431" s="93">
        <v>500</v>
      </c>
      <c r="D431" s="93">
        <v>6000</v>
      </c>
      <c r="E431" s="93">
        <f t="shared" si="6"/>
        <v>5500</v>
      </c>
      <c r="F431" s="2" t="s">
        <v>552</v>
      </c>
      <c r="G431" s="94" t="s">
        <v>550</v>
      </c>
      <c r="H431" s="94" t="s">
        <v>586</v>
      </c>
      <c r="I431" s="2" t="str">
        <f>IF(MONTH(B431)&lt;=Elaborazione!$C$1,G431&amp;H431,"")</f>
        <v>Spese promozionaliPianificazione strategica</v>
      </c>
    </row>
    <row r="432" spans="1:9" ht="13.5" x14ac:dyDescent="0.35">
      <c r="A432" s="2" t="s">
        <v>498</v>
      </c>
      <c r="B432" s="5">
        <v>45323</v>
      </c>
      <c r="C432" s="93"/>
      <c r="D432" s="93">
        <v>-1500</v>
      </c>
      <c r="E432" s="93">
        <f t="shared" si="6"/>
        <v>-1500</v>
      </c>
      <c r="F432" s="2" t="s">
        <v>545</v>
      </c>
      <c r="G432" s="94" t="s">
        <v>540</v>
      </c>
      <c r="H432" s="94" t="s">
        <v>586</v>
      </c>
      <c r="I432" s="2" t="str">
        <f>IF(MONTH(B432)&lt;=Elaborazione!$C$1,G432&amp;H432,"")</f>
        <v>Consulenze &amp; serviziPianificazione strategica</v>
      </c>
    </row>
    <row r="433" spans="1:9" ht="13.5" x14ac:dyDescent="0.35">
      <c r="A433" s="2" t="s">
        <v>431</v>
      </c>
      <c r="B433" s="5">
        <v>45323</v>
      </c>
      <c r="C433" s="93">
        <v>14530</v>
      </c>
      <c r="D433" s="93">
        <v>187.4199999999995</v>
      </c>
      <c r="E433" s="93">
        <f t="shared" si="6"/>
        <v>-14342.58</v>
      </c>
      <c r="F433" s="2" t="s">
        <v>551</v>
      </c>
      <c r="G433" s="94" t="s">
        <v>550</v>
      </c>
      <c r="H433" s="94" t="s">
        <v>586</v>
      </c>
      <c r="I433" s="2" t="str">
        <f>IF(MONTH(B433)&lt;=Elaborazione!$C$1,G433&amp;H433,"")</f>
        <v>Spese promozionaliPianificazione strategica</v>
      </c>
    </row>
    <row r="434" spans="1:9" ht="13.5" x14ac:dyDescent="0.35">
      <c r="A434" s="2" t="s">
        <v>433</v>
      </c>
      <c r="B434" s="5">
        <v>45323</v>
      </c>
      <c r="C434" s="93">
        <v>120100</v>
      </c>
      <c r="D434" s="93">
        <v>60102.35</v>
      </c>
      <c r="E434" s="93">
        <f t="shared" si="6"/>
        <v>-59997.65</v>
      </c>
      <c r="F434" s="2" t="s">
        <v>551</v>
      </c>
      <c r="G434" s="94" t="s">
        <v>550</v>
      </c>
      <c r="H434" s="94" t="s">
        <v>588</v>
      </c>
      <c r="I434" s="2" t="str">
        <f>IF(MONTH(B434)&lt;=Elaborazione!$C$1,G434&amp;H434,"")</f>
        <v>Spese promozionaliVendite Europa</v>
      </c>
    </row>
    <row r="435" spans="1:9" ht="13.5" x14ac:dyDescent="0.35">
      <c r="A435" s="2" t="s">
        <v>488</v>
      </c>
      <c r="B435" s="5">
        <v>45323</v>
      </c>
      <c r="C435" s="93"/>
      <c r="D435" s="93">
        <v>3000</v>
      </c>
      <c r="E435" s="93">
        <f t="shared" si="6"/>
        <v>3000</v>
      </c>
      <c r="F435" s="2" t="s">
        <v>552</v>
      </c>
      <c r="G435" s="94" t="s">
        <v>550</v>
      </c>
      <c r="H435" s="94" t="s">
        <v>588</v>
      </c>
      <c r="I435" s="2" t="str">
        <f>IF(MONTH(B435)&lt;=Elaborazione!$C$1,G435&amp;H435,"")</f>
        <v>Spese promozionaliVendite Europa</v>
      </c>
    </row>
    <row r="436" spans="1:9" ht="13.5" x14ac:dyDescent="0.35">
      <c r="A436" s="2" t="s">
        <v>434</v>
      </c>
      <c r="B436" s="5">
        <v>45323</v>
      </c>
      <c r="C436" s="93">
        <v>15545</v>
      </c>
      <c r="D436" s="93">
        <v>15421.39</v>
      </c>
      <c r="E436" s="93">
        <f t="shared" si="6"/>
        <v>-123.61000000000058</v>
      </c>
      <c r="F436" s="2" t="s">
        <v>508</v>
      </c>
      <c r="G436" s="94" t="s">
        <v>506</v>
      </c>
      <c r="H436" s="94" t="s">
        <v>586</v>
      </c>
      <c r="I436" s="2" t="str">
        <f>IF(MONTH(B436)&lt;=Elaborazione!$C$1,G436&amp;H436,"")</f>
        <v>PersonalePianificazione strategica</v>
      </c>
    </row>
    <row r="437" spans="1:9" ht="13.5" x14ac:dyDescent="0.35">
      <c r="A437" s="2" t="s">
        <v>474</v>
      </c>
      <c r="B437" s="5">
        <v>45323</v>
      </c>
      <c r="C437" s="93">
        <v>242</v>
      </c>
      <c r="D437" s="93"/>
      <c r="E437" s="93">
        <f t="shared" si="6"/>
        <v>-242</v>
      </c>
      <c r="F437" s="2" t="s">
        <v>518</v>
      </c>
      <c r="G437" s="94" t="s">
        <v>506</v>
      </c>
      <c r="H437" s="94" t="s">
        <v>586</v>
      </c>
      <c r="I437" s="2" t="str">
        <f>IF(MONTH(B437)&lt;=Elaborazione!$C$1,G437&amp;H437,"")</f>
        <v>PersonalePianificazione strategica</v>
      </c>
    </row>
    <row r="438" spans="1:9" ht="13.5" x14ac:dyDescent="0.35">
      <c r="A438" s="2" t="s">
        <v>435</v>
      </c>
      <c r="B438" s="5">
        <v>45323</v>
      </c>
      <c r="C438" s="93">
        <v>3172</v>
      </c>
      <c r="D438" s="93">
        <v>3356.12</v>
      </c>
      <c r="E438" s="93">
        <f t="shared" si="6"/>
        <v>184.11999999999989</v>
      </c>
      <c r="F438" s="2" t="s">
        <v>509</v>
      </c>
      <c r="G438" s="94" t="s">
        <v>506</v>
      </c>
      <c r="H438" s="94" t="s">
        <v>586</v>
      </c>
      <c r="I438" s="2" t="str">
        <f>IF(MONTH(B438)&lt;=Elaborazione!$C$1,G438&amp;H438,"")</f>
        <v>PersonalePianificazione strategica</v>
      </c>
    </row>
    <row r="439" spans="1:9" ht="13.5" x14ac:dyDescent="0.35">
      <c r="A439" s="2" t="s">
        <v>475</v>
      </c>
      <c r="B439" s="5">
        <v>45323</v>
      </c>
      <c r="C439" s="93">
        <v>39</v>
      </c>
      <c r="D439" s="93"/>
      <c r="E439" s="93">
        <f t="shared" si="6"/>
        <v>-39</v>
      </c>
      <c r="F439" s="2" t="s">
        <v>519</v>
      </c>
      <c r="G439" s="94" t="s">
        <v>506</v>
      </c>
      <c r="H439" s="94" t="s">
        <v>586</v>
      </c>
      <c r="I439" s="2" t="str">
        <f>IF(MONTH(B439)&lt;=Elaborazione!$C$1,G439&amp;H439,"")</f>
        <v>PersonalePianificazione strategica</v>
      </c>
    </row>
    <row r="440" spans="1:9" ht="13.5" x14ac:dyDescent="0.35">
      <c r="A440" s="2" t="s">
        <v>436</v>
      </c>
      <c r="B440" s="5">
        <v>45323</v>
      </c>
      <c r="C440" s="93">
        <v>8050</v>
      </c>
      <c r="D440" s="93">
        <v>8126.29</v>
      </c>
      <c r="E440" s="93">
        <f t="shared" si="6"/>
        <v>76.289999999999964</v>
      </c>
      <c r="F440" s="2" t="s">
        <v>510</v>
      </c>
      <c r="G440" s="94" t="s">
        <v>506</v>
      </c>
      <c r="H440" s="94" t="s">
        <v>586</v>
      </c>
      <c r="I440" s="2" t="str">
        <f>IF(MONTH(B440)&lt;=Elaborazione!$C$1,G440&amp;H440,"")</f>
        <v>PersonalePianificazione strategica</v>
      </c>
    </row>
    <row r="441" spans="1:9" ht="13.5" x14ac:dyDescent="0.35">
      <c r="A441" s="2" t="s">
        <v>437</v>
      </c>
      <c r="B441" s="5">
        <v>45323</v>
      </c>
      <c r="C441" s="93">
        <v>1606</v>
      </c>
      <c r="D441" s="93">
        <v>3201.86</v>
      </c>
      <c r="E441" s="93">
        <f t="shared" si="6"/>
        <v>1595.8600000000001</v>
      </c>
      <c r="F441" s="2" t="s">
        <v>514</v>
      </c>
      <c r="G441" s="94" t="s">
        <v>506</v>
      </c>
      <c r="H441" s="94" t="s">
        <v>586</v>
      </c>
      <c r="I441" s="2" t="str">
        <f>IF(MONTH(B441)&lt;=Elaborazione!$C$1,G441&amp;H441,"")</f>
        <v>PersonalePianificazione strategica</v>
      </c>
    </row>
    <row r="442" spans="1:9" ht="13.5" x14ac:dyDescent="0.35">
      <c r="A442" s="2" t="s">
        <v>438</v>
      </c>
      <c r="B442" s="5">
        <v>45323</v>
      </c>
      <c r="C442" s="93">
        <v>92</v>
      </c>
      <c r="D442" s="93">
        <v>97.719999999999914</v>
      </c>
      <c r="E442" s="93">
        <f t="shared" si="6"/>
        <v>5.7199999999999136</v>
      </c>
      <c r="F442" s="2" t="s">
        <v>511</v>
      </c>
      <c r="G442" s="94" t="s">
        <v>506</v>
      </c>
      <c r="H442" s="94" t="s">
        <v>586</v>
      </c>
      <c r="I442" s="2" t="str">
        <f>IF(MONTH(B442)&lt;=Elaborazione!$C$1,G442&amp;H442,"")</f>
        <v>PersonalePianificazione strategica</v>
      </c>
    </row>
    <row r="443" spans="1:9" ht="13.5" x14ac:dyDescent="0.35">
      <c r="A443" s="2" t="s">
        <v>439</v>
      </c>
      <c r="B443" s="5">
        <v>45323</v>
      </c>
      <c r="C443" s="93">
        <v>950</v>
      </c>
      <c r="D443" s="93">
        <v>461.36</v>
      </c>
      <c r="E443" s="93">
        <f t="shared" si="6"/>
        <v>-488.64</v>
      </c>
      <c r="F443" s="2" t="s">
        <v>515</v>
      </c>
      <c r="G443" s="94" t="s">
        <v>506</v>
      </c>
      <c r="H443" s="94" t="s">
        <v>586</v>
      </c>
      <c r="I443" s="2" t="str">
        <f>IF(MONTH(B443)&lt;=Elaborazione!$C$1,G443&amp;H443,"")</f>
        <v>PersonalePianificazione strategica</v>
      </c>
    </row>
    <row r="444" spans="1:9" ht="13.5" x14ac:dyDescent="0.35">
      <c r="A444" s="2" t="s">
        <v>440</v>
      </c>
      <c r="B444" s="5">
        <v>45323</v>
      </c>
      <c r="C444" s="93">
        <v>1700</v>
      </c>
      <c r="D444" s="93">
        <v>320.52999999999997</v>
      </c>
      <c r="E444" s="93">
        <f t="shared" si="6"/>
        <v>-1379.47</v>
      </c>
      <c r="F444" s="2" t="s">
        <v>523</v>
      </c>
      <c r="G444" s="94" t="s">
        <v>506</v>
      </c>
      <c r="H444" s="94" t="s">
        <v>586</v>
      </c>
      <c r="I444" s="2" t="str">
        <f>IF(MONTH(B444)&lt;=Elaborazione!$C$1,G444&amp;H444,"")</f>
        <v>PersonalePianificazione strategica</v>
      </c>
    </row>
    <row r="445" spans="1:9" ht="13.5" x14ac:dyDescent="0.35">
      <c r="A445" s="2" t="s">
        <v>441</v>
      </c>
      <c r="B445" s="5">
        <v>45323</v>
      </c>
      <c r="C445" s="93">
        <v>2000</v>
      </c>
      <c r="D445" s="93"/>
      <c r="E445" s="93">
        <f t="shared" si="6"/>
        <v>-2000</v>
      </c>
      <c r="F445" s="2" t="s">
        <v>545</v>
      </c>
      <c r="G445" s="94" t="s">
        <v>540</v>
      </c>
      <c r="H445" s="94" t="s">
        <v>586</v>
      </c>
      <c r="I445" s="2" t="str">
        <f>IF(MONTH(B445)&lt;=Elaborazione!$C$1,G445&amp;H445,"")</f>
        <v>Consulenze &amp; serviziPianificazione strategica</v>
      </c>
    </row>
    <row r="446" spans="1:9" ht="13.5" x14ac:dyDescent="0.35">
      <c r="A446" s="2" t="s">
        <v>476</v>
      </c>
      <c r="B446" s="5">
        <v>45323</v>
      </c>
      <c r="C446" s="93">
        <v>2750</v>
      </c>
      <c r="D446" s="93">
        <v>3970.6</v>
      </c>
      <c r="E446" s="93">
        <f t="shared" si="6"/>
        <v>1220.5999999999999</v>
      </c>
      <c r="F446" s="2" t="s">
        <v>565</v>
      </c>
      <c r="G446" s="94" t="s">
        <v>524</v>
      </c>
      <c r="H446" s="94" t="s">
        <v>586</v>
      </c>
      <c r="I446" s="2" t="str">
        <f>IF(MONTH(B446)&lt;=Elaborazione!$C$1,G446&amp;H446,"")</f>
        <v>Spese generaliPianificazione strategica</v>
      </c>
    </row>
    <row r="447" spans="1:9" ht="13.5" x14ac:dyDescent="0.35">
      <c r="A447" s="2" t="s">
        <v>442</v>
      </c>
      <c r="B447" s="5">
        <v>45323</v>
      </c>
      <c r="C447" s="93">
        <v>100</v>
      </c>
      <c r="D447" s="93">
        <v>89.309999999999945</v>
      </c>
      <c r="E447" s="93">
        <f t="shared" si="6"/>
        <v>-10.690000000000055</v>
      </c>
      <c r="F447" s="2" t="s">
        <v>571</v>
      </c>
      <c r="G447" s="94" t="s">
        <v>570</v>
      </c>
      <c r="H447" s="94" t="s">
        <v>586</v>
      </c>
      <c r="I447" s="2" t="str">
        <f>IF(MONTH(B447)&lt;=Elaborazione!$C$1,G447&amp;H447,"")</f>
        <v>FormazionePianificazione strategica</v>
      </c>
    </row>
    <row r="448" spans="1:9" ht="13.5" x14ac:dyDescent="0.35">
      <c r="A448" s="2" t="s">
        <v>499</v>
      </c>
      <c r="B448" s="5">
        <v>45323</v>
      </c>
      <c r="C448" s="93"/>
      <c r="D448" s="93">
        <v>2539.0700000000002</v>
      </c>
      <c r="E448" s="93">
        <f t="shared" si="6"/>
        <v>2539.0700000000002</v>
      </c>
      <c r="F448" s="2" t="s">
        <v>572</v>
      </c>
      <c r="G448" s="94" t="s">
        <v>570</v>
      </c>
      <c r="H448" s="94" t="s">
        <v>586</v>
      </c>
      <c r="I448" s="2" t="str">
        <f>IF(MONTH(B448)&lt;=Elaborazione!$C$1,G448&amp;H448,"")</f>
        <v>FormazionePianificazione strategica</v>
      </c>
    </row>
    <row r="449" spans="1:9" ht="13.5" x14ac:dyDescent="0.35">
      <c r="A449" s="2" t="s">
        <v>477</v>
      </c>
      <c r="B449" s="5">
        <v>45323</v>
      </c>
      <c r="C449" s="93">
        <v>213</v>
      </c>
      <c r="D449" s="93"/>
      <c r="E449" s="93">
        <f t="shared" si="6"/>
        <v>-213</v>
      </c>
      <c r="F449" s="2" t="s">
        <v>573</v>
      </c>
      <c r="G449" s="94" t="s">
        <v>570</v>
      </c>
      <c r="H449" s="94" t="s">
        <v>586</v>
      </c>
      <c r="I449" s="2" t="str">
        <f>IF(MONTH(B449)&lt;=Elaborazione!$C$1,G449&amp;H449,"")</f>
        <v>FormazionePianificazione strategica</v>
      </c>
    </row>
    <row r="450" spans="1:9" ht="13.5" x14ac:dyDescent="0.35">
      <c r="A450" s="2" t="s">
        <v>463</v>
      </c>
      <c r="B450" s="5">
        <v>45323</v>
      </c>
      <c r="C450" s="93"/>
      <c r="D450" s="93">
        <v>25.91</v>
      </c>
      <c r="E450" s="93">
        <f t="shared" si="6"/>
        <v>25.91</v>
      </c>
      <c r="F450" s="2" t="s">
        <v>526</v>
      </c>
      <c r="G450" s="94" t="s">
        <v>524</v>
      </c>
      <c r="H450" s="94" t="s">
        <v>586</v>
      </c>
      <c r="I450" s="2" t="str">
        <f>IF(MONTH(B450)&lt;=Elaborazione!$C$1,G450&amp;H450,"")</f>
        <v>Spese generaliPianificazione strategica</v>
      </c>
    </row>
    <row r="451" spans="1:9" ht="13.5" x14ac:dyDescent="0.35">
      <c r="A451" s="2" t="s">
        <v>501</v>
      </c>
      <c r="B451" s="5">
        <v>45323</v>
      </c>
      <c r="C451" s="93"/>
      <c r="D451" s="93">
        <v>303</v>
      </c>
      <c r="E451" s="93">
        <f t="shared" ref="E451:E514" si="7">+D451-C451</f>
        <v>303</v>
      </c>
      <c r="F451" s="2" t="s">
        <v>525</v>
      </c>
      <c r="G451" s="94" t="s">
        <v>524</v>
      </c>
      <c r="H451" s="94" t="s">
        <v>586</v>
      </c>
      <c r="I451" s="2" t="str">
        <f>IF(MONTH(B451)&lt;=Elaborazione!$C$1,G451&amp;H451,"")</f>
        <v>Spese generaliPianificazione strategica</v>
      </c>
    </row>
    <row r="452" spans="1:9" ht="13.5" x14ac:dyDescent="0.35">
      <c r="A452" s="2" t="s">
        <v>443</v>
      </c>
      <c r="B452" s="5">
        <v>45323</v>
      </c>
      <c r="C452" s="93">
        <v>1590</v>
      </c>
      <c r="D452" s="93">
        <v>1446.75</v>
      </c>
      <c r="E452" s="93">
        <f t="shared" si="7"/>
        <v>-143.25</v>
      </c>
      <c r="F452" s="2" t="s">
        <v>512</v>
      </c>
      <c r="G452" s="94" t="s">
        <v>506</v>
      </c>
      <c r="H452" s="94" t="s">
        <v>586</v>
      </c>
      <c r="I452" s="2" t="str">
        <f>IF(MONTH(B452)&lt;=Elaborazione!$C$1,G452&amp;H452,"")</f>
        <v>PersonalePianificazione strategica</v>
      </c>
    </row>
    <row r="453" spans="1:9" ht="13.5" x14ac:dyDescent="0.35">
      <c r="A453" s="2" t="s">
        <v>464</v>
      </c>
      <c r="B453" s="5">
        <v>45323</v>
      </c>
      <c r="C453" s="93"/>
      <c r="D453" s="93">
        <v>150</v>
      </c>
      <c r="E453" s="93">
        <f t="shared" si="7"/>
        <v>150</v>
      </c>
      <c r="F453" s="2" t="s">
        <v>520</v>
      </c>
      <c r="G453" s="94" t="s">
        <v>506</v>
      </c>
      <c r="H453" s="94" t="s">
        <v>586</v>
      </c>
      <c r="I453" s="2" t="str">
        <f>IF(MONTH(B453)&lt;=Elaborazione!$C$1,G453&amp;H453,"")</f>
        <v>PersonalePianificazione strategica</v>
      </c>
    </row>
    <row r="454" spans="1:9" ht="13.5" x14ac:dyDescent="0.35">
      <c r="A454" s="2" t="s">
        <v>444</v>
      </c>
      <c r="B454" s="5">
        <v>45323</v>
      </c>
      <c r="C454" s="93">
        <v>400</v>
      </c>
      <c r="D454" s="93">
        <v>454.01</v>
      </c>
      <c r="E454" s="93">
        <f t="shared" si="7"/>
        <v>54.009999999999991</v>
      </c>
      <c r="F454" s="2" t="s">
        <v>513</v>
      </c>
      <c r="G454" s="94" t="s">
        <v>506</v>
      </c>
      <c r="H454" s="94" t="s">
        <v>586</v>
      </c>
      <c r="I454" s="2" t="str">
        <f>IF(MONTH(B454)&lt;=Elaborazione!$C$1,G454&amp;H454,"")</f>
        <v>PersonalePianificazione strategica</v>
      </c>
    </row>
    <row r="455" spans="1:9" ht="13.5" x14ac:dyDescent="0.35">
      <c r="A455" s="2" t="s">
        <v>445</v>
      </c>
      <c r="B455" s="5">
        <v>45323</v>
      </c>
      <c r="C455" s="93">
        <v>18979.37</v>
      </c>
      <c r="D455" s="93">
        <v>20017.62</v>
      </c>
      <c r="E455" s="93">
        <f t="shared" si="7"/>
        <v>1038.25</v>
      </c>
      <c r="F455" s="2" t="s">
        <v>574</v>
      </c>
      <c r="G455" s="94" t="s">
        <v>504</v>
      </c>
      <c r="H455" s="94" t="s">
        <v>586</v>
      </c>
      <c r="I455" s="2" t="str">
        <f>IF(MONTH(B455)&lt;=Elaborazione!$C$1,G455&amp;H455,"")</f>
        <v>AllocazioniPianificazione strategica</v>
      </c>
    </row>
    <row r="456" spans="1:9" ht="13.5" x14ac:dyDescent="0.35">
      <c r="A456" s="2" t="s">
        <v>478</v>
      </c>
      <c r="B456" s="5">
        <v>45323</v>
      </c>
      <c r="C456" s="93">
        <v>1500</v>
      </c>
      <c r="D456" s="93">
        <v>100</v>
      </c>
      <c r="E456" s="93">
        <f t="shared" si="7"/>
        <v>-1400</v>
      </c>
      <c r="F456" s="2" t="s">
        <v>541</v>
      </c>
      <c r="G456" s="94" t="s">
        <v>540</v>
      </c>
      <c r="H456" s="94" t="s">
        <v>589</v>
      </c>
      <c r="I456" s="2" t="str">
        <f>IF(MONTH(B456)&lt;=Elaborazione!$C$1,G456&amp;H456,"")</f>
        <v>Consulenze &amp; serviziVendite Est</v>
      </c>
    </row>
    <row r="457" spans="1:9" ht="13.5" x14ac:dyDescent="0.35">
      <c r="A457" s="2" t="s">
        <v>479</v>
      </c>
      <c r="B457" s="5">
        <v>45323</v>
      </c>
      <c r="C457" s="93">
        <v>1000</v>
      </c>
      <c r="D457" s="93"/>
      <c r="E457" s="93">
        <f t="shared" si="7"/>
        <v>-1000</v>
      </c>
      <c r="F457" s="2" t="s">
        <v>541</v>
      </c>
      <c r="G457" s="94" t="s">
        <v>540</v>
      </c>
      <c r="H457" s="94" t="s">
        <v>584</v>
      </c>
      <c r="I457" s="2" t="str">
        <f>IF(MONTH(B457)&lt;=Elaborazione!$C$1,G457&amp;H457,"")</f>
        <v>Consulenze &amp; serviziFinanza &amp; Controllo</v>
      </c>
    </row>
    <row r="458" spans="1:9" ht="13.5" x14ac:dyDescent="0.35">
      <c r="A458" s="2" t="s">
        <v>446</v>
      </c>
      <c r="B458" s="5">
        <v>45323</v>
      </c>
      <c r="C458" s="93">
        <v>10088</v>
      </c>
      <c r="D458" s="93">
        <v>9990.74</v>
      </c>
      <c r="E458" s="93">
        <f t="shared" si="7"/>
        <v>-97.260000000000218</v>
      </c>
      <c r="F458" s="2" t="s">
        <v>578</v>
      </c>
      <c r="G458" s="94" t="s">
        <v>504</v>
      </c>
      <c r="H458" s="94" t="s">
        <v>584</v>
      </c>
      <c r="I458" s="2" t="str">
        <f>IF(MONTH(B458)&lt;=Elaborazione!$C$1,G458&amp;H458,"")</f>
        <v>AllocazioniFinanza &amp; Controllo</v>
      </c>
    </row>
    <row r="459" spans="1:9" ht="13.5" x14ac:dyDescent="0.35">
      <c r="A459" s="2" t="s">
        <v>480</v>
      </c>
      <c r="B459" s="5">
        <v>45323</v>
      </c>
      <c r="C459" s="93">
        <v>1000</v>
      </c>
      <c r="D459" s="93"/>
      <c r="E459" s="93">
        <f t="shared" si="7"/>
        <v>-1000</v>
      </c>
      <c r="F459" s="2" t="s">
        <v>567</v>
      </c>
      <c r="G459" s="94" t="s">
        <v>524</v>
      </c>
      <c r="H459" s="94" t="s">
        <v>587</v>
      </c>
      <c r="I459" s="2" t="str">
        <f>IF(MONTH(B459)&lt;=Elaborazione!$C$1,G459&amp;H459,"")</f>
        <v>Spese generaliLogistica</v>
      </c>
    </row>
    <row r="460" spans="1:9" ht="13.5" x14ac:dyDescent="0.35">
      <c r="A460" s="2" t="s">
        <v>447</v>
      </c>
      <c r="B460" s="5">
        <v>45323</v>
      </c>
      <c r="C460" s="93">
        <v>14881</v>
      </c>
      <c r="D460" s="93">
        <v>21283.5</v>
      </c>
      <c r="E460" s="93">
        <f t="shared" si="7"/>
        <v>6402.5</v>
      </c>
      <c r="F460" s="2" t="s">
        <v>576</v>
      </c>
      <c r="G460" s="94" t="s">
        <v>504</v>
      </c>
      <c r="H460" s="94" t="s">
        <v>587</v>
      </c>
      <c r="I460" s="2" t="str">
        <f>IF(MONTH(B460)&lt;=Elaborazione!$C$1,G460&amp;H460,"")</f>
        <v>AllocazioniLogistica</v>
      </c>
    </row>
    <row r="461" spans="1:9" ht="13.5" x14ac:dyDescent="0.35">
      <c r="A461" s="2" t="s">
        <v>448</v>
      </c>
      <c r="B461" s="5">
        <v>45323</v>
      </c>
      <c r="C461" s="93">
        <v>3327</v>
      </c>
      <c r="D461" s="93">
        <v>3898.25</v>
      </c>
      <c r="E461" s="93">
        <f t="shared" si="7"/>
        <v>571.25</v>
      </c>
      <c r="F461" s="2" t="s">
        <v>577</v>
      </c>
      <c r="G461" s="94" t="s">
        <v>504</v>
      </c>
      <c r="H461" s="94" t="s">
        <v>586</v>
      </c>
      <c r="I461" s="2" t="str">
        <f>IF(MONTH(B461)&lt;=Elaborazione!$C$1,G461&amp;H461,"")</f>
        <v>AllocazioniPianificazione strategica</v>
      </c>
    </row>
    <row r="462" spans="1:9" ht="13.5" x14ac:dyDescent="0.35">
      <c r="A462" s="2" t="s">
        <v>594</v>
      </c>
      <c r="B462" s="5">
        <v>45323</v>
      </c>
      <c r="C462" s="93">
        <v>33073</v>
      </c>
      <c r="D462" s="93">
        <v>34420.61</v>
      </c>
      <c r="E462" s="93">
        <f t="shared" si="7"/>
        <v>1347.6100000000006</v>
      </c>
      <c r="F462" s="2" t="s">
        <v>508</v>
      </c>
      <c r="G462" s="94" t="s">
        <v>506</v>
      </c>
      <c r="H462" s="94" t="s">
        <v>585</v>
      </c>
      <c r="I462" s="2" t="str">
        <f>IF(MONTH(B462)&lt;=Elaborazione!$C$1,G462&amp;H462,"")</f>
        <v>PersonaleRicerca &amp; sviluppo</v>
      </c>
    </row>
    <row r="463" spans="1:9" ht="13.5" x14ac:dyDescent="0.35">
      <c r="A463" s="2" t="s">
        <v>227</v>
      </c>
      <c r="B463" s="5">
        <v>45323</v>
      </c>
      <c r="C463" s="93">
        <v>1450</v>
      </c>
      <c r="D463" s="93"/>
      <c r="E463" s="93">
        <f t="shared" si="7"/>
        <v>-1450</v>
      </c>
      <c r="F463" s="2" t="s">
        <v>518</v>
      </c>
      <c r="G463" s="94" t="s">
        <v>506</v>
      </c>
      <c r="H463" s="94" t="s">
        <v>585</v>
      </c>
      <c r="I463" s="2" t="str">
        <f>IF(MONTH(B463)&lt;=Elaborazione!$C$1,G463&amp;H463,"")</f>
        <v>PersonaleRicerca &amp; sviluppo</v>
      </c>
    </row>
    <row r="464" spans="1:9" ht="13.5" x14ac:dyDescent="0.35">
      <c r="A464" s="2" t="s">
        <v>595</v>
      </c>
      <c r="B464" s="5">
        <v>45323</v>
      </c>
      <c r="C464" s="93">
        <v>3022</v>
      </c>
      <c r="D464" s="93">
        <v>3252.4</v>
      </c>
      <c r="E464" s="93">
        <f t="shared" si="7"/>
        <v>230.40000000000009</v>
      </c>
      <c r="F464" s="2" t="s">
        <v>509</v>
      </c>
      <c r="G464" s="94" t="s">
        <v>506</v>
      </c>
      <c r="H464" s="94" t="s">
        <v>585</v>
      </c>
      <c r="I464" s="2" t="str">
        <f>IF(MONTH(B464)&lt;=Elaborazione!$C$1,G464&amp;H464,"")</f>
        <v>PersonaleRicerca &amp; sviluppo</v>
      </c>
    </row>
    <row r="465" spans="1:9" ht="13.5" x14ac:dyDescent="0.35">
      <c r="A465" s="2" t="s">
        <v>228</v>
      </c>
      <c r="B465" s="5">
        <v>45323</v>
      </c>
      <c r="C465" s="93">
        <v>83</v>
      </c>
      <c r="D465" s="93"/>
      <c r="E465" s="93">
        <f t="shared" si="7"/>
        <v>-83</v>
      </c>
      <c r="F465" s="2" t="s">
        <v>519</v>
      </c>
      <c r="G465" s="94" t="s">
        <v>506</v>
      </c>
      <c r="H465" s="94" t="s">
        <v>585</v>
      </c>
      <c r="I465" s="2" t="str">
        <f>IF(MONTH(B465)&lt;=Elaborazione!$C$1,G465&amp;H465,"")</f>
        <v>PersonaleRicerca &amp; sviluppo</v>
      </c>
    </row>
    <row r="466" spans="1:9" ht="13.5" x14ac:dyDescent="0.35">
      <c r="A466" s="2" t="s">
        <v>596</v>
      </c>
      <c r="B466" s="5">
        <v>45323</v>
      </c>
      <c r="C466" s="93">
        <v>16030</v>
      </c>
      <c r="D466" s="93">
        <v>15920.53</v>
      </c>
      <c r="E466" s="93">
        <f t="shared" si="7"/>
        <v>-109.46999999999935</v>
      </c>
      <c r="F466" s="2" t="s">
        <v>510</v>
      </c>
      <c r="G466" s="94" t="s">
        <v>506</v>
      </c>
      <c r="H466" s="94" t="s">
        <v>585</v>
      </c>
      <c r="I466" s="2" t="str">
        <f>IF(MONTH(B466)&lt;=Elaborazione!$C$1,G466&amp;H466,"")</f>
        <v>PersonaleRicerca &amp; sviluppo</v>
      </c>
    </row>
    <row r="467" spans="1:9" ht="13.5" x14ac:dyDescent="0.35">
      <c r="A467" s="2" t="s">
        <v>597</v>
      </c>
      <c r="B467" s="5">
        <v>45323</v>
      </c>
      <c r="C467" s="93">
        <v>3448</v>
      </c>
      <c r="D467" s="93">
        <v>2995.56</v>
      </c>
      <c r="E467" s="93">
        <f t="shared" si="7"/>
        <v>-452.44000000000005</v>
      </c>
      <c r="F467" s="2" t="s">
        <v>514</v>
      </c>
      <c r="G467" s="94" t="s">
        <v>506</v>
      </c>
      <c r="H467" s="94" t="s">
        <v>585</v>
      </c>
      <c r="I467" s="2" t="str">
        <f>IF(MONTH(B467)&lt;=Elaborazione!$C$1,G467&amp;H467,"")</f>
        <v>PersonaleRicerca &amp; sviluppo</v>
      </c>
    </row>
    <row r="468" spans="1:9" ht="13.5" x14ac:dyDescent="0.35">
      <c r="A468" s="2" t="s">
        <v>598</v>
      </c>
      <c r="B468" s="5">
        <v>45323</v>
      </c>
      <c r="C468" s="93">
        <v>270</v>
      </c>
      <c r="D468" s="93">
        <v>38.25</v>
      </c>
      <c r="E468" s="93">
        <f t="shared" si="7"/>
        <v>-231.75</v>
      </c>
      <c r="F468" s="2" t="s">
        <v>511</v>
      </c>
      <c r="G468" s="94" t="s">
        <v>506</v>
      </c>
      <c r="H468" s="94" t="s">
        <v>585</v>
      </c>
      <c r="I468" s="2" t="str">
        <f>IF(MONTH(B468)&lt;=Elaborazione!$C$1,G468&amp;H468,"")</f>
        <v>PersonaleRicerca &amp; sviluppo</v>
      </c>
    </row>
    <row r="469" spans="1:9" ht="13.5" x14ac:dyDescent="0.35">
      <c r="A469" s="2" t="s">
        <v>599</v>
      </c>
      <c r="B469" s="5">
        <v>45323</v>
      </c>
      <c r="C469" s="93">
        <v>420</v>
      </c>
      <c r="D469" s="93">
        <v>252.55</v>
      </c>
      <c r="E469" s="93">
        <f t="shared" si="7"/>
        <v>-167.45</v>
      </c>
      <c r="F469" s="2" t="s">
        <v>515</v>
      </c>
      <c r="G469" s="94" t="s">
        <v>506</v>
      </c>
      <c r="H469" s="94" t="s">
        <v>585</v>
      </c>
      <c r="I469" s="2" t="str">
        <f>IF(MONTH(B469)&lt;=Elaborazione!$C$1,G469&amp;H469,"")</f>
        <v>PersonaleRicerca &amp; sviluppo</v>
      </c>
    </row>
    <row r="470" spans="1:9" ht="13.5" x14ac:dyDescent="0.35">
      <c r="A470" s="2" t="s">
        <v>600</v>
      </c>
      <c r="B470" s="5">
        <v>45323</v>
      </c>
      <c r="C470" s="93">
        <v>8667</v>
      </c>
      <c r="D470" s="93">
        <v>22782.01</v>
      </c>
      <c r="E470" s="93">
        <f t="shared" si="7"/>
        <v>14115.009999999998</v>
      </c>
      <c r="F470" s="2" t="s">
        <v>523</v>
      </c>
      <c r="G470" s="94" t="s">
        <v>506</v>
      </c>
      <c r="H470" s="94" t="s">
        <v>585</v>
      </c>
      <c r="I470" s="2" t="str">
        <f>IF(MONTH(B470)&lt;=Elaborazione!$C$1,G470&amp;H470,"")</f>
        <v>PersonaleRicerca &amp; sviluppo</v>
      </c>
    </row>
    <row r="471" spans="1:9" ht="13.5" x14ac:dyDescent="0.35">
      <c r="A471" s="2" t="s">
        <v>326</v>
      </c>
      <c r="B471" s="5">
        <v>45323</v>
      </c>
      <c r="C471" s="93"/>
      <c r="D471" s="93">
        <v>20</v>
      </c>
      <c r="E471" s="93">
        <f t="shared" si="7"/>
        <v>20</v>
      </c>
      <c r="F471" s="2" t="s">
        <v>530</v>
      </c>
      <c r="G471" s="94" t="s">
        <v>506</v>
      </c>
      <c r="H471" s="94" t="s">
        <v>585</v>
      </c>
      <c r="I471" s="2" t="str">
        <f>IF(MONTH(B471)&lt;=Elaborazione!$C$1,G471&amp;H471,"")</f>
        <v>PersonaleRicerca &amp; sviluppo</v>
      </c>
    </row>
    <row r="472" spans="1:9" ht="13.5" x14ac:dyDescent="0.35">
      <c r="A472" s="2" t="s">
        <v>229</v>
      </c>
      <c r="B472" s="5">
        <v>45323</v>
      </c>
      <c r="C472" s="93">
        <v>56900</v>
      </c>
      <c r="D472" s="93"/>
      <c r="E472" s="93">
        <f t="shared" si="7"/>
        <v>-56900</v>
      </c>
      <c r="F472" s="2" t="s">
        <v>545</v>
      </c>
      <c r="G472" s="94" t="s">
        <v>540</v>
      </c>
      <c r="H472" s="94" t="s">
        <v>585</v>
      </c>
      <c r="I472" s="2" t="str">
        <f>IF(MONTH(B472)&lt;=Elaborazione!$C$1,G472&amp;H472,"")</f>
        <v>Consulenze &amp; serviziRicerca &amp; sviluppo</v>
      </c>
    </row>
    <row r="473" spans="1:9" ht="13.5" x14ac:dyDescent="0.35">
      <c r="A473" s="2" t="s">
        <v>152</v>
      </c>
      <c r="B473" s="5">
        <v>45323</v>
      </c>
      <c r="C473" s="93"/>
      <c r="D473" s="93">
        <v>-284.7</v>
      </c>
      <c r="E473" s="93">
        <f t="shared" si="7"/>
        <v>-284.7</v>
      </c>
      <c r="F473" s="2" t="s">
        <v>564</v>
      </c>
      <c r="G473" s="94" t="s">
        <v>524</v>
      </c>
      <c r="H473" s="94" t="s">
        <v>585</v>
      </c>
      <c r="I473" s="2" t="str">
        <f>IF(MONTH(B473)&lt;=Elaborazione!$C$1,G473&amp;H473,"")</f>
        <v>Spese generaliRicerca &amp; sviluppo</v>
      </c>
    </row>
    <row r="474" spans="1:9" ht="13.5" x14ac:dyDescent="0.35">
      <c r="A474" s="2" t="s">
        <v>154</v>
      </c>
      <c r="B474" s="5">
        <v>45323</v>
      </c>
      <c r="C474" s="93"/>
      <c r="D474" s="93">
        <v>3688.81</v>
      </c>
      <c r="E474" s="93">
        <f t="shared" si="7"/>
        <v>3688.81</v>
      </c>
      <c r="F474" s="2" t="s">
        <v>573</v>
      </c>
      <c r="G474" s="94" t="s">
        <v>570</v>
      </c>
      <c r="H474" s="94" t="s">
        <v>585</v>
      </c>
      <c r="I474" s="2" t="str">
        <f>IF(MONTH(B474)&lt;=Elaborazione!$C$1,G474&amp;H474,"")</f>
        <v>FormazioneRicerca &amp; sviluppo</v>
      </c>
    </row>
    <row r="475" spans="1:9" ht="13.5" x14ac:dyDescent="0.35">
      <c r="A475" s="2" t="s">
        <v>230</v>
      </c>
      <c r="B475" s="5">
        <v>45323</v>
      </c>
      <c r="C475" s="93">
        <v>19500</v>
      </c>
      <c r="D475" s="93"/>
      <c r="E475" s="93">
        <f t="shared" si="7"/>
        <v>-19500</v>
      </c>
      <c r="F475" s="2" t="s">
        <v>505</v>
      </c>
      <c r="G475" s="2" t="s">
        <v>507</v>
      </c>
      <c r="H475" s="94" t="s">
        <v>585</v>
      </c>
      <c r="I475" s="2" t="str">
        <f>IF(MONTH(B475)&lt;=Elaborazione!$C$1,G475&amp;H475,"")</f>
        <v>Consulenze tecnicheRicerca &amp; sviluppo</v>
      </c>
    </row>
    <row r="476" spans="1:9" ht="13.5" x14ac:dyDescent="0.35">
      <c r="A476" s="2" t="s">
        <v>330</v>
      </c>
      <c r="B476" s="5">
        <v>45323</v>
      </c>
      <c r="C476" s="93"/>
      <c r="D476" s="93">
        <v>-600</v>
      </c>
      <c r="E476" s="93">
        <f t="shared" si="7"/>
        <v>-600</v>
      </c>
      <c r="F476" s="2" t="s">
        <v>553</v>
      </c>
      <c r="G476" s="94" t="s">
        <v>550</v>
      </c>
      <c r="H476" s="94" t="s">
        <v>585</v>
      </c>
      <c r="I476" s="2" t="str">
        <f>IF(MONTH(B476)&lt;=Elaborazione!$C$1,G476&amp;H476,"")</f>
        <v>Spese promozionaliRicerca &amp; sviluppo</v>
      </c>
    </row>
    <row r="477" spans="1:9" ht="13.5" x14ac:dyDescent="0.35">
      <c r="A477" s="2" t="s">
        <v>331</v>
      </c>
      <c r="B477" s="5">
        <v>45323</v>
      </c>
      <c r="C477" s="93"/>
      <c r="D477" s="93">
        <v>6306</v>
      </c>
      <c r="E477" s="93">
        <f t="shared" si="7"/>
        <v>6306</v>
      </c>
      <c r="F477" s="2" t="s">
        <v>552</v>
      </c>
      <c r="G477" s="94" t="s">
        <v>550</v>
      </c>
      <c r="H477" s="94" t="s">
        <v>585</v>
      </c>
      <c r="I477" s="2" t="str">
        <f>IF(MONTH(B477)&lt;=Elaborazione!$C$1,G477&amp;H477,"")</f>
        <v>Spese promozionaliRicerca &amp; sviluppo</v>
      </c>
    </row>
    <row r="478" spans="1:9" ht="13.5" x14ac:dyDescent="0.35">
      <c r="A478" s="2" t="s">
        <v>231</v>
      </c>
      <c r="B478" s="5">
        <v>45323</v>
      </c>
      <c r="C478" s="93">
        <v>554.18181818181813</v>
      </c>
      <c r="D478" s="93">
        <v>-5800</v>
      </c>
      <c r="E478" s="93">
        <f t="shared" si="7"/>
        <v>-6354.181818181818</v>
      </c>
      <c r="F478" s="2" t="s">
        <v>581</v>
      </c>
      <c r="G478" s="2" t="s">
        <v>507</v>
      </c>
      <c r="H478" s="94" t="s">
        <v>585</v>
      </c>
      <c r="I478" s="2" t="str">
        <f>IF(MONTH(B478)&lt;=Elaborazione!$C$1,G478&amp;H478,"")</f>
        <v>Consulenze tecnicheRicerca &amp; sviluppo</v>
      </c>
    </row>
    <row r="479" spans="1:9" ht="13.5" x14ac:dyDescent="0.35">
      <c r="A479" s="2" t="s">
        <v>604</v>
      </c>
      <c r="B479" s="5">
        <v>45323</v>
      </c>
      <c r="C479" s="93">
        <v>36084.454545454544</v>
      </c>
      <c r="D479" s="93">
        <v>15844.45</v>
      </c>
      <c r="E479" s="93">
        <f t="shared" si="7"/>
        <v>-20240.004545454543</v>
      </c>
      <c r="F479" s="2" t="s">
        <v>580</v>
      </c>
      <c r="G479" s="2" t="s">
        <v>507</v>
      </c>
      <c r="H479" s="94" t="s">
        <v>585</v>
      </c>
      <c r="I479" s="2" t="str">
        <f>IF(MONTH(B479)&lt;=Elaborazione!$C$1,G479&amp;H479,"")</f>
        <v>Consulenze tecnicheRicerca &amp; sviluppo</v>
      </c>
    </row>
    <row r="480" spans="1:9" ht="13.5" x14ac:dyDescent="0.35">
      <c r="A480" s="2" t="s">
        <v>155</v>
      </c>
      <c r="B480" s="5">
        <v>45323</v>
      </c>
      <c r="C480" s="93"/>
      <c r="D480" s="93">
        <v>25.91</v>
      </c>
      <c r="E480" s="93">
        <f t="shared" si="7"/>
        <v>25.91</v>
      </c>
      <c r="F480" s="2" t="s">
        <v>526</v>
      </c>
      <c r="G480" s="94" t="s">
        <v>524</v>
      </c>
      <c r="H480" s="94" t="s">
        <v>585</v>
      </c>
      <c r="I480" s="2" t="str">
        <f>IF(MONTH(B480)&lt;=Elaborazione!$C$1,G480&amp;H480,"")</f>
        <v>Spese generaliRicerca &amp; sviluppo</v>
      </c>
    </row>
    <row r="481" spans="1:9" ht="13.5" x14ac:dyDescent="0.35">
      <c r="A481" s="2" t="s">
        <v>332</v>
      </c>
      <c r="B481" s="5">
        <v>45323</v>
      </c>
      <c r="C481" s="93"/>
      <c r="D481" s="93">
        <v>266.2</v>
      </c>
      <c r="E481" s="93">
        <f t="shared" si="7"/>
        <v>266.2</v>
      </c>
      <c r="F481" s="2" t="s">
        <v>525</v>
      </c>
      <c r="G481" s="94" t="s">
        <v>524</v>
      </c>
      <c r="H481" s="94" t="s">
        <v>585</v>
      </c>
      <c r="I481" s="2" t="str">
        <f>IF(MONTH(B481)&lt;=Elaborazione!$C$1,G481&amp;H481,"")</f>
        <v>Spese generaliRicerca &amp; sviluppo</v>
      </c>
    </row>
    <row r="482" spans="1:9" ht="13.5" x14ac:dyDescent="0.35">
      <c r="A482" s="2" t="s">
        <v>601</v>
      </c>
      <c r="B482" s="5">
        <v>45323</v>
      </c>
      <c r="C482" s="93">
        <v>6466</v>
      </c>
      <c r="D482" s="93">
        <v>4708.8999999999996</v>
      </c>
      <c r="E482" s="93">
        <f t="shared" si="7"/>
        <v>-1757.1000000000004</v>
      </c>
      <c r="F482" s="2" t="s">
        <v>512</v>
      </c>
      <c r="G482" s="94" t="s">
        <v>506</v>
      </c>
      <c r="H482" s="94" t="s">
        <v>585</v>
      </c>
      <c r="I482" s="2" t="str">
        <f>IF(MONTH(B482)&lt;=Elaborazione!$C$1,G482&amp;H482,"")</f>
        <v>PersonaleRicerca &amp; sviluppo</v>
      </c>
    </row>
    <row r="483" spans="1:9" ht="13.5" x14ac:dyDescent="0.35">
      <c r="A483" s="2" t="s">
        <v>156</v>
      </c>
      <c r="B483" s="5">
        <v>45323</v>
      </c>
      <c r="C483" s="93"/>
      <c r="D483" s="93">
        <v>888.69</v>
      </c>
      <c r="E483" s="93">
        <f t="shared" si="7"/>
        <v>888.69</v>
      </c>
      <c r="F483" s="2" t="s">
        <v>520</v>
      </c>
      <c r="G483" s="94" t="s">
        <v>506</v>
      </c>
      <c r="H483" s="94" t="s">
        <v>585</v>
      </c>
      <c r="I483" s="2" t="str">
        <f>IF(MONTH(B483)&lt;=Elaborazione!$C$1,G483&amp;H483,"")</f>
        <v>PersonaleRicerca &amp; sviluppo</v>
      </c>
    </row>
    <row r="484" spans="1:9" ht="13.5" x14ac:dyDescent="0.35">
      <c r="A484" s="2" t="s">
        <v>602</v>
      </c>
      <c r="B484" s="5">
        <v>45323</v>
      </c>
      <c r="C484" s="93">
        <v>1650</v>
      </c>
      <c r="D484" s="93">
        <v>2382.94</v>
      </c>
      <c r="E484" s="93">
        <f t="shared" si="7"/>
        <v>732.94</v>
      </c>
      <c r="F484" s="2" t="s">
        <v>513</v>
      </c>
      <c r="G484" s="94" t="s">
        <v>506</v>
      </c>
      <c r="H484" s="94" t="s">
        <v>585</v>
      </c>
      <c r="I484" s="2" t="str">
        <f>IF(MONTH(B484)&lt;=Elaborazione!$C$1,G484&amp;H484,"")</f>
        <v>PersonaleRicerca &amp; sviluppo</v>
      </c>
    </row>
    <row r="485" spans="1:9" ht="13.5" x14ac:dyDescent="0.35">
      <c r="A485" s="2" t="s">
        <v>603</v>
      </c>
      <c r="B485" s="5">
        <v>45323</v>
      </c>
      <c r="C485" s="93">
        <v>12280.71</v>
      </c>
      <c r="D485" s="93">
        <v>22877.279999999999</v>
      </c>
      <c r="E485" s="93">
        <f t="shared" si="7"/>
        <v>10596.57</v>
      </c>
      <c r="F485" s="2" t="s">
        <v>574</v>
      </c>
      <c r="G485" s="94" t="s">
        <v>504</v>
      </c>
      <c r="H485" s="94" t="s">
        <v>585</v>
      </c>
      <c r="I485" s="2" t="str">
        <f>IF(MONTH(B485)&lt;=Elaborazione!$C$1,G485&amp;H485,"")</f>
        <v>AllocazioniRicerca &amp; sviluppo</v>
      </c>
    </row>
    <row r="486" spans="1:9" ht="13.5" x14ac:dyDescent="0.35">
      <c r="A486" s="2" t="s">
        <v>605</v>
      </c>
      <c r="B486" s="5">
        <v>45323</v>
      </c>
      <c r="C486" s="93">
        <v>18048</v>
      </c>
      <c r="D486" s="93">
        <v>18095.52</v>
      </c>
      <c r="E486" s="93">
        <f t="shared" si="7"/>
        <v>47.520000000000437</v>
      </c>
      <c r="F486" s="2" t="s">
        <v>508</v>
      </c>
      <c r="G486" s="94" t="s">
        <v>506</v>
      </c>
      <c r="H486" s="94" t="s">
        <v>593</v>
      </c>
      <c r="I486" s="2" t="str">
        <f>IF(MONTH(B486)&lt;=Elaborazione!$C$1,G486&amp;H486,"")</f>
        <v>PersonaleRisorse Umane</v>
      </c>
    </row>
    <row r="487" spans="1:9" ht="13.5" x14ac:dyDescent="0.35">
      <c r="A487" s="2" t="s">
        <v>232</v>
      </c>
      <c r="B487" s="5">
        <v>45323</v>
      </c>
      <c r="C487" s="93">
        <v>483</v>
      </c>
      <c r="D487" s="93"/>
      <c r="E487" s="93">
        <f t="shared" si="7"/>
        <v>-483</v>
      </c>
      <c r="F487" s="2" t="s">
        <v>518</v>
      </c>
      <c r="G487" s="94" t="s">
        <v>506</v>
      </c>
      <c r="H487" s="94" t="s">
        <v>593</v>
      </c>
      <c r="I487" s="2" t="str">
        <f>IF(MONTH(B487)&lt;=Elaborazione!$C$1,G487&amp;H487,"")</f>
        <v>PersonaleRisorse Umane</v>
      </c>
    </row>
    <row r="488" spans="1:9" ht="13.5" x14ac:dyDescent="0.35">
      <c r="A488" s="2" t="s">
        <v>606</v>
      </c>
      <c r="B488" s="5">
        <v>45323</v>
      </c>
      <c r="C488" s="93">
        <v>1889</v>
      </c>
      <c r="D488" s="93">
        <v>2193.98</v>
      </c>
      <c r="E488" s="93">
        <f t="shared" si="7"/>
        <v>304.98</v>
      </c>
      <c r="F488" s="2" t="s">
        <v>509</v>
      </c>
      <c r="G488" s="94" t="s">
        <v>506</v>
      </c>
      <c r="H488" s="94" t="s">
        <v>593</v>
      </c>
      <c r="I488" s="2" t="str">
        <f>IF(MONTH(B488)&lt;=Elaborazione!$C$1,G488&amp;H488,"")</f>
        <v>PersonaleRisorse Umane</v>
      </c>
    </row>
    <row r="489" spans="1:9" ht="13.5" x14ac:dyDescent="0.35">
      <c r="A489" s="2" t="s">
        <v>233</v>
      </c>
      <c r="B489" s="5">
        <v>45323</v>
      </c>
      <c r="C489" s="93">
        <v>45</v>
      </c>
      <c r="D489" s="93"/>
      <c r="E489" s="93">
        <f t="shared" si="7"/>
        <v>-45</v>
      </c>
      <c r="F489" s="2" t="s">
        <v>519</v>
      </c>
      <c r="G489" s="94" t="s">
        <v>506</v>
      </c>
      <c r="H489" s="94" t="s">
        <v>593</v>
      </c>
      <c r="I489" s="2" t="str">
        <f>IF(MONTH(B489)&lt;=Elaborazione!$C$1,G489&amp;H489,"")</f>
        <v>PersonaleRisorse Umane</v>
      </c>
    </row>
    <row r="490" spans="1:9" ht="13.5" x14ac:dyDescent="0.35">
      <c r="A490" s="2" t="s">
        <v>607</v>
      </c>
      <c r="B490" s="5">
        <v>45323</v>
      </c>
      <c r="C490" s="93">
        <v>8721</v>
      </c>
      <c r="D490" s="93">
        <v>8145.72</v>
      </c>
      <c r="E490" s="93">
        <f t="shared" si="7"/>
        <v>-575.27999999999975</v>
      </c>
      <c r="F490" s="2" t="s">
        <v>510</v>
      </c>
      <c r="G490" s="94" t="s">
        <v>506</v>
      </c>
      <c r="H490" s="94" t="s">
        <v>593</v>
      </c>
      <c r="I490" s="2" t="str">
        <f>IF(MONTH(B490)&lt;=Elaborazione!$C$1,G490&amp;H490,"")</f>
        <v>PersonaleRisorse Umane</v>
      </c>
    </row>
    <row r="491" spans="1:9" ht="13.5" x14ac:dyDescent="0.35">
      <c r="A491" s="2" t="s">
        <v>608</v>
      </c>
      <c r="B491" s="5">
        <v>45323</v>
      </c>
      <c r="C491" s="93">
        <v>1883</v>
      </c>
      <c r="D491" s="93">
        <v>711.86</v>
      </c>
      <c r="E491" s="93">
        <f t="shared" si="7"/>
        <v>-1171.1399999999999</v>
      </c>
      <c r="F491" s="2" t="s">
        <v>514</v>
      </c>
      <c r="G491" s="94" t="s">
        <v>506</v>
      </c>
      <c r="H491" s="94" t="s">
        <v>593</v>
      </c>
      <c r="I491" s="2" t="str">
        <f>IF(MONTH(B491)&lt;=Elaborazione!$C$1,G491&amp;H491,"")</f>
        <v>PersonaleRisorse Umane</v>
      </c>
    </row>
    <row r="492" spans="1:9" ht="13.5" x14ac:dyDescent="0.35">
      <c r="A492" s="2" t="s">
        <v>609</v>
      </c>
      <c r="B492" s="5">
        <v>45323</v>
      </c>
      <c r="C492" s="93">
        <v>190</v>
      </c>
      <c r="D492" s="93">
        <v>105.25</v>
      </c>
      <c r="E492" s="93">
        <f t="shared" si="7"/>
        <v>-84.75</v>
      </c>
      <c r="F492" s="2" t="s">
        <v>511</v>
      </c>
      <c r="G492" s="94" t="s">
        <v>506</v>
      </c>
      <c r="H492" s="94" t="s">
        <v>593</v>
      </c>
      <c r="I492" s="2" t="str">
        <f>IF(MONTH(B492)&lt;=Elaborazione!$C$1,G492&amp;H492,"")</f>
        <v>PersonaleRisorse Umane</v>
      </c>
    </row>
    <row r="493" spans="1:9" ht="13.5" x14ac:dyDescent="0.35">
      <c r="A493" s="2" t="s">
        <v>234</v>
      </c>
      <c r="B493" s="5">
        <v>45323</v>
      </c>
      <c r="C493" s="93">
        <v>125</v>
      </c>
      <c r="D493" s="93">
        <v>267.45</v>
      </c>
      <c r="E493" s="93">
        <f t="shared" si="7"/>
        <v>142.44999999999999</v>
      </c>
      <c r="F493" s="2" t="s">
        <v>515</v>
      </c>
      <c r="G493" s="94" t="s">
        <v>506</v>
      </c>
      <c r="H493" s="94" t="s">
        <v>593</v>
      </c>
      <c r="I493" s="2" t="str">
        <f>IF(MONTH(B493)&lt;=Elaborazione!$C$1,G493&amp;H493,"")</f>
        <v>PersonaleRisorse Umane</v>
      </c>
    </row>
    <row r="494" spans="1:9" ht="13.5" x14ac:dyDescent="0.35">
      <c r="A494" s="2" t="s">
        <v>610</v>
      </c>
      <c r="B494" s="5">
        <v>45323</v>
      </c>
      <c r="C494" s="93">
        <v>1200</v>
      </c>
      <c r="D494" s="93">
        <v>192.26</v>
      </c>
      <c r="E494" s="93">
        <f t="shared" si="7"/>
        <v>-1007.74</v>
      </c>
      <c r="F494" s="2" t="s">
        <v>523</v>
      </c>
      <c r="G494" s="94" t="s">
        <v>506</v>
      </c>
      <c r="H494" s="94" t="s">
        <v>593</v>
      </c>
      <c r="I494" s="2" t="str">
        <f>IF(MONTH(B494)&lt;=Elaborazione!$C$1,G494&amp;H494,"")</f>
        <v>PersonaleRisorse Umane</v>
      </c>
    </row>
    <row r="495" spans="1:9" ht="13.5" x14ac:dyDescent="0.35">
      <c r="A495" s="2" t="s">
        <v>235</v>
      </c>
      <c r="B495" s="5">
        <v>45323</v>
      </c>
      <c r="C495" s="93">
        <v>417</v>
      </c>
      <c r="D495" s="93"/>
      <c r="E495" s="93">
        <f t="shared" si="7"/>
        <v>-417</v>
      </c>
      <c r="F495" s="2" t="s">
        <v>530</v>
      </c>
      <c r="G495" s="94" t="s">
        <v>506</v>
      </c>
      <c r="H495" s="94" t="s">
        <v>593</v>
      </c>
      <c r="I495" s="2" t="str">
        <f>IF(MONTH(B495)&lt;=Elaborazione!$C$1,G495&amp;H495,"")</f>
        <v>PersonaleRisorse Umane</v>
      </c>
    </row>
    <row r="496" spans="1:9" ht="13.5" x14ac:dyDescent="0.35">
      <c r="A496" s="2" t="s">
        <v>334</v>
      </c>
      <c r="B496" s="5">
        <v>45323</v>
      </c>
      <c r="C496" s="93"/>
      <c r="D496" s="93">
        <v>130</v>
      </c>
      <c r="E496" s="93">
        <f t="shared" si="7"/>
        <v>130</v>
      </c>
      <c r="F496" s="2" t="s">
        <v>544</v>
      </c>
      <c r="G496" s="94" t="s">
        <v>540</v>
      </c>
      <c r="H496" s="94" t="s">
        <v>593</v>
      </c>
      <c r="I496" s="2" t="str">
        <f>IF(MONTH(B496)&lt;=Elaborazione!$C$1,G496&amp;H496,"")</f>
        <v>Consulenze &amp; serviziRisorse Umane</v>
      </c>
    </row>
    <row r="497" spans="1:9" ht="13.5" x14ac:dyDescent="0.35">
      <c r="A497" s="2" t="s">
        <v>611</v>
      </c>
      <c r="B497" s="5">
        <v>45323</v>
      </c>
      <c r="C497" s="93">
        <v>24336.080000000002</v>
      </c>
      <c r="D497" s="93">
        <v>24336.09</v>
      </c>
      <c r="E497" s="93">
        <f t="shared" si="7"/>
        <v>9.9999999983992893E-3</v>
      </c>
      <c r="F497" s="2" t="s">
        <v>538</v>
      </c>
      <c r="G497" s="2" t="s">
        <v>689</v>
      </c>
      <c r="H497" s="94" t="s">
        <v>593</v>
      </c>
      <c r="I497" s="2" t="str">
        <f>IF(MONTH(B497)&lt;=Elaborazione!$C$1,G497&amp;H497,"")</f>
        <v>Imposte e tasseRisorse Umane</v>
      </c>
    </row>
    <row r="498" spans="1:9" ht="13.5" x14ac:dyDescent="0.35">
      <c r="A498" s="2" t="s">
        <v>612</v>
      </c>
      <c r="B498" s="5">
        <v>45323</v>
      </c>
      <c r="C498" s="93">
        <v>1395.35</v>
      </c>
      <c r="D498" s="93">
        <v>773.48</v>
      </c>
      <c r="E498" s="93">
        <f t="shared" si="7"/>
        <v>-621.86999999999989</v>
      </c>
      <c r="F498" s="2" t="s">
        <v>545</v>
      </c>
      <c r="G498" s="94" t="s">
        <v>540</v>
      </c>
      <c r="H498" s="94" t="s">
        <v>593</v>
      </c>
      <c r="I498" s="2" t="str">
        <f>IF(MONTH(B498)&lt;=Elaborazione!$C$1,G498&amp;H498,"")</f>
        <v>Consulenze &amp; serviziRisorse Umane</v>
      </c>
    </row>
    <row r="499" spans="1:9" ht="13.5" x14ac:dyDescent="0.35">
      <c r="A499" s="2" t="s">
        <v>236</v>
      </c>
      <c r="B499" s="5">
        <v>45323</v>
      </c>
      <c r="C499" s="93">
        <v>50</v>
      </c>
      <c r="D499" s="93"/>
      <c r="E499" s="93">
        <f t="shared" si="7"/>
        <v>-50</v>
      </c>
      <c r="F499" s="2" t="s">
        <v>564</v>
      </c>
      <c r="G499" s="94" t="s">
        <v>524</v>
      </c>
      <c r="H499" s="94" t="s">
        <v>593</v>
      </c>
      <c r="I499" s="2" t="str">
        <f>IF(MONTH(B499)&lt;=Elaborazione!$C$1,G499&amp;H499,"")</f>
        <v>Spese generaliRisorse Umane</v>
      </c>
    </row>
    <row r="500" spans="1:9" ht="13.5" x14ac:dyDescent="0.35">
      <c r="A500" s="2" t="s">
        <v>613</v>
      </c>
      <c r="B500" s="5">
        <v>45323</v>
      </c>
      <c r="C500" s="93">
        <v>833</v>
      </c>
      <c r="D500" s="93">
        <v>125.03</v>
      </c>
      <c r="E500" s="93">
        <f t="shared" si="7"/>
        <v>-707.97</v>
      </c>
      <c r="F500" s="2" t="s">
        <v>571</v>
      </c>
      <c r="G500" s="94" t="s">
        <v>570</v>
      </c>
      <c r="H500" s="94" t="s">
        <v>593</v>
      </c>
      <c r="I500" s="2" t="str">
        <f>IF(MONTH(B500)&lt;=Elaborazione!$C$1,G500&amp;H500,"")</f>
        <v>FormazioneRisorse Umane</v>
      </c>
    </row>
    <row r="501" spans="1:9" ht="13.5" x14ac:dyDescent="0.35">
      <c r="A501" s="2" t="s">
        <v>614</v>
      </c>
      <c r="B501" s="5">
        <v>45323</v>
      </c>
      <c r="C501" s="93">
        <v>7439</v>
      </c>
      <c r="D501" s="93">
        <v>3718.48</v>
      </c>
      <c r="E501" s="93">
        <f t="shared" si="7"/>
        <v>-3720.52</v>
      </c>
      <c r="F501" s="2" t="s">
        <v>572</v>
      </c>
      <c r="G501" s="94" t="s">
        <v>570</v>
      </c>
      <c r="H501" s="94" t="s">
        <v>593</v>
      </c>
      <c r="I501" s="2" t="str">
        <f>IF(MONTH(B501)&lt;=Elaborazione!$C$1,G501&amp;H501,"")</f>
        <v>FormazioneRisorse Umane</v>
      </c>
    </row>
    <row r="502" spans="1:9" ht="13.5" x14ac:dyDescent="0.35">
      <c r="A502" s="2" t="s">
        <v>157</v>
      </c>
      <c r="B502" s="5">
        <v>45323</v>
      </c>
      <c r="C502" s="93"/>
      <c r="D502" s="93">
        <v>51.82</v>
      </c>
      <c r="E502" s="93">
        <f t="shared" si="7"/>
        <v>51.82</v>
      </c>
      <c r="F502" s="2" t="s">
        <v>526</v>
      </c>
      <c r="G502" s="94" t="s">
        <v>524</v>
      </c>
      <c r="H502" s="94" t="s">
        <v>593</v>
      </c>
      <c r="I502" s="2" t="str">
        <f>IF(MONTH(B502)&lt;=Elaborazione!$C$1,G502&amp;H502,"")</f>
        <v>Spese generaliRisorse Umane</v>
      </c>
    </row>
    <row r="503" spans="1:9" ht="13.5" x14ac:dyDescent="0.35">
      <c r="A503" s="2" t="s">
        <v>615</v>
      </c>
      <c r="B503" s="5">
        <v>45323</v>
      </c>
      <c r="C503" s="93">
        <v>2292</v>
      </c>
      <c r="D503" s="93">
        <v>1728.09</v>
      </c>
      <c r="E503" s="93">
        <f t="shared" si="7"/>
        <v>-563.91000000000008</v>
      </c>
      <c r="F503" s="2" t="s">
        <v>512</v>
      </c>
      <c r="G503" s="94" t="s">
        <v>506</v>
      </c>
      <c r="H503" s="94" t="s">
        <v>593</v>
      </c>
      <c r="I503" s="2" t="str">
        <f>IF(MONTH(B503)&lt;=Elaborazione!$C$1,G503&amp;H503,"")</f>
        <v>PersonaleRisorse Umane</v>
      </c>
    </row>
    <row r="504" spans="1:9" ht="13.5" x14ac:dyDescent="0.35">
      <c r="A504" s="2" t="s">
        <v>159</v>
      </c>
      <c r="B504" s="5">
        <v>45323</v>
      </c>
      <c r="C504" s="93"/>
      <c r="D504" s="93">
        <v>187.25</v>
      </c>
      <c r="E504" s="93">
        <f t="shared" si="7"/>
        <v>187.25</v>
      </c>
      <c r="F504" s="2" t="s">
        <v>520</v>
      </c>
      <c r="G504" s="94" t="s">
        <v>506</v>
      </c>
      <c r="H504" s="94" t="s">
        <v>593</v>
      </c>
      <c r="I504" s="2" t="str">
        <f>IF(MONTH(B504)&lt;=Elaborazione!$C$1,G504&amp;H504,"")</f>
        <v>PersonaleRisorse Umane</v>
      </c>
    </row>
    <row r="505" spans="1:9" ht="13.5" x14ac:dyDescent="0.35">
      <c r="A505" s="2" t="s">
        <v>616</v>
      </c>
      <c r="B505" s="5">
        <v>45323</v>
      </c>
      <c r="C505" s="93">
        <v>550</v>
      </c>
      <c r="D505" s="93">
        <v>249.14</v>
      </c>
      <c r="E505" s="93">
        <f t="shared" si="7"/>
        <v>-300.86</v>
      </c>
      <c r="F505" s="2" t="s">
        <v>513</v>
      </c>
      <c r="G505" s="94" t="s">
        <v>506</v>
      </c>
      <c r="H505" s="94" t="s">
        <v>593</v>
      </c>
      <c r="I505" s="2" t="str">
        <f>IF(MONTH(B505)&lt;=Elaborazione!$C$1,G505&amp;H505,"")</f>
        <v>PersonaleRisorse Umane</v>
      </c>
    </row>
    <row r="506" spans="1:9" ht="13.5" x14ac:dyDescent="0.35">
      <c r="A506" s="2" t="s">
        <v>617</v>
      </c>
      <c r="B506" s="5">
        <v>45323</v>
      </c>
      <c r="C506" s="93">
        <v>1442</v>
      </c>
      <c r="D506" s="93">
        <v>-246.25</v>
      </c>
      <c r="E506" s="93">
        <f t="shared" si="7"/>
        <v>-1688.25</v>
      </c>
      <c r="F506" s="2" t="s">
        <v>534</v>
      </c>
      <c r="G506" s="2" t="s">
        <v>689</v>
      </c>
      <c r="H506" s="94" t="s">
        <v>593</v>
      </c>
      <c r="I506" s="2" t="str">
        <f>IF(MONTH(B506)&lt;=Elaborazione!$C$1,G506&amp;H506,"")</f>
        <v>Imposte e tasseRisorse Umane</v>
      </c>
    </row>
    <row r="507" spans="1:9" ht="13.5" x14ac:dyDescent="0.35">
      <c r="A507" s="2" t="s">
        <v>336</v>
      </c>
      <c r="B507" s="5">
        <v>45323</v>
      </c>
      <c r="C507" s="93"/>
      <c r="D507" s="93">
        <v>7.2759576141834259E-12</v>
      </c>
      <c r="E507" s="93">
        <f t="shared" si="7"/>
        <v>7.2759576141834259E-12</v>
      </c>
      <c r="F507" s="2" t="s">
        <v>575</v>
      </c>
      <c r="G507" s="94" t="s">
        <v>504</v>
      </c>
      <c r="H507" s="94" t="s">
        <v>593</v>
      </c>
      <c r="I507" s="2" t="str">
        <f>IF(MONTH(B507)&lt;=Elaborazione!$C$1,G507&amp;H507,"")</f>
        <v>AllocazioniRisorse Umane</v>
      </c>
    </row>
    <row r="508" spans="1:9" ht="13.5" x14ac:dyDescent="0.35">
      <c r="A508" s="2" t="s">
        <v>618</v>
      </c>
      <c r="B508" s="5">
        <v>45323</v>
      </c>
      <c r="C508" s="93">
        <v>18108</v>
      </c>
      <c r="D508" s="93">
        <v>17698.98</v>
      </c>
      <c r="E508" s="93">
        <f t="shared" si="7"/>
        <v>-409.02000000000044</v>
      </c>
      <c r="F508" s="2" t="s">
        <v>508</v>
      </c>
      <c r="G508" s="94" t="s">
        <v>506</v>
      </c>
      <c r="H508" s="94" t="s">
        <v>583</v>
      </c>
      <c r="I508" s="2" t="str">
        <f>IF(MONTH(B508)&lt;=Elaborazione!$C$1,G508&amp;H508,"")</f>
        <v>PersonaleMarketing</v>
      </c>
    </row>
    <row r="509" spans="1:9" ht="13.5" x14ac:dyDescent="0.35">
      <c r="A509" s="2" t="s">
        <v>237</v>
      </c>
      <c r="B509" s="5">
        <v>45323</v>
      </c>
      <c r="C509" s="93">
        <v>483</v>
      </c>
      <c r="D509" s="93"/>
      <c r="E509" s="93">
        <f t="shared" si="7"/>
        <v>-483</v>
      </c>
      <c r="F509" s="2" t="s">
        <v>518</v>
      </c>
      <c r="G509" s="94" t="s">
        <v>506</v>
      </c>
      <c r="H509" s="94" t="s">
        <v>583</v>
      </c>
      <c r="I509" s="2" t="str">
        <f>IF(MONTH(B509)&lt;=Elaborazione!$C$1,G509&amp;H509,"")</f>
        <v>PersonaleMarketing</v>
      </c>
    </row>
    <row r="510" spans="1:9" ht="13.5" x14ac:dyDescent="0.35">
      <c r="A510" s="2" t="s">
        <v>619</v>
      </c>
      <c r="B510" s="5">
        <v>45323</v>
      </c>
      <c r="C510" s="93">
        <v>2235</v>
      </c>
      <c r="D510" s="93">
        <v>2094.0500000000002</v>
      </c>
      <c r="E510" s="93">
        <f t="shared" si="7"/>
        <v>-140.94999999999982</v>
      </c>
      <c r="F510" s="2" t="s">
        <v>509</v>
      </c>
      <c r="G510" s="94" t="s">
        <v>506</v>
      </c>
      <c r="H510" s="94" t="s">
        <v>583</v>
      </c>
      <c r="I510" s="2" t="str">
        <f>IF(MONTH(B510)&lt;=Elaborazione!$C$1,G510&amp;H510,"")</f>
        <v>PersonaleMarketing</v>
      </c>
    </row>
    <row r="511" spans="1:9" ht="13.5" x14ac:dyDescent="0.35">
      <c r="A511" s="2" t="s">
        <v>238</v>
      </c>
      <c r="B511" s="5">
        <v>45323</v>
      </c>
      <c r="C511" s="93">
        <v>45</v>
      </c>
      <c r="D511" s="93"/>
      <c r="E511" s="93">
        <f t="shared" si="7"/>
        <v>-45</v>
      </c>
      <c r="F511" s="2" t="s">
        <v>519</v>
      </c>
      <c r="G511" s="94" t="s">
        <v>506</v>
      </c>
      <c r="H511" s="94" t="s">
        <v>583</v>
      </c>
      <c r="I511" s="2" t="str">
        <f>IF(MONTH(B511)&lt;=Elaborazione!$C$1,G511&amp;H511,"")</f>
        <v>PersonaleMarketing</v>
      </c>
    </row>
    <row r="512" spans="1:9" ht="13.5" x14ac:dyDescent="0.35">
      <c r="A512" s="2" t="s">
        <v>620</v>
      </c>
      <c r="B512" s="5">
        <v>45323</v>
      </c>
      <c r="C512" s="93">
        <v>8966</v>
      </c>
      <c r="D512" s="93">
        <v>8247.25</v>
      </c>
      <c r="E512" s="93">
        <f t="shared" si="7"/>
        <v>-718.75</v>
      </c>
      <c r="F512" s="2" t="s">
        <v>510</v>
      </c>
      <c r="G512" s="94" t="s">
        <v>506</v>
      </c>
      <c r="H512" s="94" t="s">
        <v>583</v>
      </c>
      <c r="I512" s="2" t="str">
        <f>IF(MONTH(B512)&lt;=Elaborazione!$C$1,G512&amp;H512,"")</f>
        <v>PersonaleMarketing</v>
      </c>
    </row>
    <row r="513" spans="1:9" ht="13.5" x14ac:dyDescent="0.35">
      <c r="A513" s="2" t="s">
        <v>621</v>
      </c>
      <c r="B513" s="5">
        <v>45323</v>
      </c>
      <c r="C513" s="93">
        <v>2144</v>
      </c>
      <c r="D513" s="93">
        <v>1532.97</v>
      </c>
      <c r="E513" s="93">
        <f t="shared" si="7"/>
        <v>-611.03</v>
      </c>
      <c r="F513" s="2" t="s">
        <v>514</v>
      </c>
      <c r="G513" s="94" t="s">
        <v>506</v>
      </c>
      <c r="H513" s="94" t="s">
        <v>583</v>
      </c>
      <c r="I513" s="2" t="str">
        <f>IF(MONTH(B513)&lt;=Elaborazione!$C$1,G513&amp;H513,"")</f>
        <v>PersonaleMarketing</v>
      </c>
    </row>
    <row r="514" spans="1:9" ht="13.5" x14ac:dyDescent="0.35">
      <c r="A514" s="2" t="s">
        <v>622</v>
      </c>
      <c r="B514" s="5">
        <v>45323</v>
      </c>
      <c r="C514" s="93">
        <v>190</v>
      </c>
      <c r="D514" s="93">
        <v>84.680000000000092</v>
      </c>
      <c r="E514" s="93">
        <f t="shared" si="7"/>
        <v>-105.31999999999991</v>
      </c>
      <c r="F514" s="2" t="s">
        <v>511</v>
      </c>
      <c r="G514" s="94" t="s">
        <v>506</v>
      </c>
      <c r="H514" s="94" t="s">
        <v>583</v>
      </c>
      <c r="I514" s="2" t="str">
        <f>IF(MONTH(B514)&lt;=Elaborazione!$C$1,G514&amp;H514,"")</f>
        <v>PersonaleMarketing</v>
      </c>
    </row>
    <row r="515" spans="1:9" ht="13.5" x14ac:dyDescent="0.35">
      <c r="A515" s="2" t="s">
        <v>623</v>
      </c>
      <c r="B515" s="5">
        <v>45323</v>
      </c>
      <c r="C515" s="93">
        <v>180</v>
      </c>
      <c r="D515" s="93">
        <v>246</v>
      </c>
      <c r="E515" s="93">
        <f t="shared" ref="E515:E578" si="8">+D515-C515</f>
        <v>66</v>
      </c>
      <c r="F515" s="2" t="s">
        <v>515</v>
      </c>
      <c r="G515" s="94" t="s">
        <v>506</v>
      </c>
      <c r="H515" s="94" t="s">
        <v>583</v>
      </c>
      <c r="I515" s="2" t="str">
        <f>IF(MONTH(B515)&lt;=Elaborazione!$C$1,G515&amp;H515,"")</f>
        <v>PersonaleMarketing</v>
      </c>
    </row>
    <row r="516" spans="1:9" ht="13.5" x14ac:dyDescent="0.35">
      <c r="A516" s="2" t="s">
        <v>624</v>
      </c>
      <c r="B516" s="5">
        <v>45323</v>
      </c>
      <c r="C516" s="93">
        <v>1233</v>
      </c>
      <c r="D516" s="93">
        <v>2087.6799999999998</v>
      </c>
      <c r="E516" s="93">
        <f t="shared" si="8"/>
        <v>854.67999999999984</v>
      </c>
      <c r="F516" s="2" t="s">
        <v>523</v>
      </c>
      <c r="G516" s="94" t="s">
        <v>506</v>
      </c>
      <c r="H516" s="94" t="s">
        <v>583</v>
      </c>
      <c r="I516" s="2" t="str">
        <f>IF(MONTH(B516)&lt;=Elaborazione!$C$1,G516&amp;H516,"")</f>
        <v>PersonaleMarketing</v>
      </c>
    </row>
    <row r="517" spans="1:9" ht="13.5" x14ac:dyDescent="0.35">
      <c r="A517" s="2" t="s">
        <v>306</v>
      </c>
      <c r="B517" s="5">
        <v>45323</v>
      </c>
      <c r="C517" s="93">
        <v>28945.333333333336</v>
      </c>
      <c r="D517" s="93">
        <v>22981.06</v>
      </c>
      <c r="E517" s="93">
        <f t="shared" si="8"/>
        <v>-5964.2733333333344</v>
      </c>
      <c r="F517" s="2" t="s">
        <v>547</v>
      </c>
      <c r="G517" s="94" t="s">
        <v>540</v>
      </c>
      <c r="H517" s="94" t="s">
        <v>583</v>
      </c>
      <c r="I517" s="2" t="str">
        <f>IF(MONTH(B517)&lt;=Elaborazione!$C$1,G517&amp;H517,"")</f>
        <v>Consulenze &amp; serviziMarketing</v>
      </c>
    </row>
    <row r="518" spans="1:9" ht="13.5" x14ac:dyDescent="0.35">
      <c r="A518" s="2" t="s">
        <v>226</v>
      </c>
      <c r="B518" s="5">
        <v>45323</v>
      </c>
      <c r="C518" s="93">
        <v>-2633</v>
      </c>
      <c r="D518" s="93">
        <v>0</v>
      </c>
      <c r="E518" s="93">
        <f t="shared" si="8"/>
        <v>2633</v>
      </c>
      <c r="F518" s="2" t="s">
        <v>545</v>
      </c>
      <c r="G518" s="94" t="s">
        <v>540</v>
      </c>
      <c r="H518" s="94" t="s">
        <v>583</v>
      </c>
      <c r="I518" s="2" t="str">
        <f>IF(MONTH(B518)&lt;=Elaborazione!$C$1,G518&amp;H518,"")</f>
        <v>Consulenze &amp; serviziMarketing</v>
      </c>
    </row>
    <row r="519" spans="1:9" ht="13.5" x14ac:dyDescent="0.35">
      <c r="A519" s="2" t="s">
        <v>340</v>
      </c>
      <c r="B519" s="5">
        <v>45323</v>
      </c>
      <c r="C519" s="93"/>
      <c r="D519" s="93">
        <v>583.34</v>
      </c>
      <c r="E519" s="93">
        <f t="shared" si="8"/>
        <v>583.34</v>
      </c>
      <c r="F519" s="2" t="s">
        <v>571</v>
      </c>
      <c r="G519" s="94" t="s">
        <v>570</v>
      </c>
      <c r="H519" s="94" t="s">
        <v>583</v>
      </c>
      <c r="I519" s="2" t="str">
        <f>IF(MONTH(B519)&lt;=Elaborazione!$C$1,G519&amp;H519,"")</f>
        <v>FormazioneMarketing</v>
      </c>
    </row>
    <row r="520" spans="1:9" ht="13.5" x14ac:dyDescent="0.35">
      <c r="A520" s="2" t="s">
        <v>344</v>
      </c>
      <c r="B520" s="5">
        <v>45323</v>
      </c>
      <c r="C520" s="93"/>
      <c r="D520" s="93">
        <v>25.91</v>
      </c>
      <c r="E520" s="93">
        <f t="shared" si="8"/>
        <v>25.91</v>
      </c>
      <c r="F520" s="2" t="s">
        <v>526</v>
      </c>
      <c r="G520" s="94" t="s">
        <v>524</v>
      </c>
      <c r="H520" s="94" t="s">
        <v>583</v>
      </c>
      <c r="I520" s="2" t="str">
        <f>IF(MONTH(B520)&lt;=Elaborazione!$C$1,G520&amp;H520,"")</f>
        <v>Spese generaliMarketing</v>
      </c>
    </row>
    <row r="521" spans="1:9" ht="13.5" x14ac:dyDescent="0.35">
      <c r="A521" s="2" t="s">
        <v>625</v>
      </c>
      <c r="B521" s="5">
        <v>45323</v>
      </c>
      <c r="C521" s="93">
        <v>2292</v>
      </c>
      <c r="D521" s="93">
        <v>3495.28</v>
      </c>
      <c r="E521" s="93">
        <f t="shared" si="8"/>
        <v>1203.2800000000002</v>
      </c>
      <c r="F521" s="2" t="s">
        <v>512</v>
      </c>
      <c r="G521" s="94" t="s">
        <v>506</v>
      </c>
      <c r="H521" s="94" t="s">
        <v>583</v>
      </c>
      <c r="I521" s="2" t="str">
        <f>IF(MONTH(B521)&lt;=Elaborazione!$C$1,G521&amp;H521,"")</f>
        <v>PersonaleMarketing</v>
      </c>
    </row>
    <row r="522" spans="1:9" ht="13.5" x14ac:dyDescent="0.35">
      <c r="A522" s="2" t="s">
        <v>160</v>
      </c>
      <c r="B522" s="5">
        <v>45323</v>
      </c>
      <c r="C522" s="93"/>
      <c r="D522" s="93">
        <v>468.75</v>
      </c>
      <c r="E522" s="93">
        <f t="shared" si="8"/>
        <v>468.75</v>
      </c>
      <c r="F522" s="2" t="s">
        <v>520</v>
      </c>
      <c r="G522" s="94" t="s">
        <v>506</v>
      </c>
      <c r="H522" s="94" t="s">
        <v>583</v>
      </c>
      <c r="I522" s="2" t="str">
        <f>IF(MONTH(B522)&lt;=Elaborazione!$C$1,G522&amp;H522,"")</f>
        <v>PersonaleMarketing</v>
      </c>
    </row>
    <row r="523" spans="1:9" ht="13.5" x14ac:dyDescent="0.35">
      <c r="A523" s="2" t="s">
        <v>626</v>
      </c>
      <c r="B523" s="5">
        <v>45323</v>
      </c>
      <c r="C523" s="93">
        <v>550</v>
      </c>
      <c r="D523" s="93">
        <v>359.89</v>
      </c>
      <c r="E523" s="93">
        <f t="shared" si="8"/>
        <v>-190.11</v>
      </c>
      <c r="F523" s="2" t="s">
        <v>513</v>
      </c>
      <c r="G523" s="94" t="s">
        <v>506</v>
      </c>
      <c r="H523" s="94" t="s">
        <v>583</v>
      </c>
      <c r="I523" s="2" t="str">
        <f>IF(MONTH(B523)&lt;=Elaborazione!$C$1,G523&amp;H523,"")</f>
        <v>PersonaleMarketing</v>
      </c>
    </row>
    <row r="524" spans="1:9" ht="13.5" x14ac:dyDescent="0.35">
      <c r="A524" s="2" t="s">
        <v>346</v>
      </c>
      <c r="B524" s="5">
        <v>45323</v>
      </c>
      <c r="C524" s="93"/>
      <c r="D524" s="93">
        <v>-7.2759576141834259E-12</v>
      </c>
      <c r="E524" s="93">
        <f t="shared" si="8"/>
        <v>-7.2759576141834259E-12</v>
      </c>
      <c r="F524" s="2" t="s">
        <v>575</v>
      </c>
      <c r="G524" s="94" t="s">
        <v>504</v>
      </c>
      <c r="H524" s="94" t="s">
        <v>583</v>
      </c>
      <c r="I524" s="2" t="str">
        <f>IF(MONTH(B524)&lt;=Elaborazione!$C$1,G524&amp;H524,"")</f>
        <v>AllocazioniMarketing</v>
      </c>
    </row>
    <row r="525" spans="1:9" ht="13.5" x14ac:dyDescent="0.35">
      <c r="A525" s="2" t="s">
        <v>347</v>
      </c>
      <c r="B525" s="5">
        <v>45323</v>
      </c>
      <c r="C525" s="93"/>
      <c r="D525" s="93">
        <v>-5820.21</v>
      </c>
      <c r="E525" s="93">
        <f t="shared" si="8"/>
        <v>-5820.21</v>
      </c>
      <c r="F525" s="2" t="s">
        <v>578</v>
      </c>
      <c r="G525" s="94" t="s">
        <v>504</v>
      </c>
      <c r="H525" s="94" t="s">
        <v>583</v>
      </c>
      <c r="I525" s="2" t="str">
        <f>IF(MONTH(B525)&lt;=Elaborazione!$C$1,G525&amp;H525,"")</f>
        <v>AllocazioniMarketing</v>
      </c>
    </row>
    <row r="526" spans="1:9" ht="13.5" x14ac:dyDescent="0.35">
      <c r="A526" s="2" t="s">
        <v>627</v>
      </c>
      <c r="B526" s="5">
        <v>45323</v>
      </c>
      <c r="C526" s="93">
        <v>4797</v>
      </c>
      <c r="D526" s="93">
        <v>5009.72</v>
      </c>
      <c r="E526" s="93">
        <f t="shared" si="8"/>
        <v>212.72000000000025</v>
      </c>
      <c r="F526" s="2" t="s">
        <v>508</v>
      </c>
      <c r="G526" s="94" t="s">
        <v>506</v>
      </c>
      <c r="H526" s="94" t="s">
        <v>583</v>
      </c>
      <c r="I526" s="2" t="str">
        <f>IF(MONTH(B526)&lt;=Elaborazione!$C$1,G526&amp;H526,"")</f>
        <v>PersonaleMarketing</v>
      </c>
    </row>
    <row r="527" spans="1:9" ht="13.5" x14ac:dyDescent="0.35">
      <c r="A527" s="2" t="s">
        <v>239</v>
      </c>
      <c r="B527" s="5">
        <v>45323</v>
      </c>
      <c r="C527" s="93">
        <v>242</v>
      </c>
      <c r="D527" s="93"/>
      <c r="E527" s="93">
        <f t="shared" si="8"/>
        <v>-242</v>
      </c>
      <c r="F527" s="2" t="s">
        <v>518</v>
      </c>
      <c r="G527" s="94" t="s">
        <v>506</v>
      </c>
      <c r="H527" s="94" t="s">
        <v>583</v>
      </c>
      <c r="I527" s="2" t="str">
        <f>IF(MONTH(B527)&lt;=Elaborazione!$C$1,G527&amp;H527,"")</f>
        <v>PersonaleMarketing</v>
      </c>
    </row>
    <row r="528" spans="1:9" ht="13.5" x14ac:dyDescent="0.35">
      <c r="A528" s="2" t="s">
        <v>628</v>
      </c>
      <c r="B528" s="5">
        <v>45323</v>
      </c>
      <c r="C528" s="93">
        <v>742</v>
      </c>
      <c r="D528" s="93">
        <v>778.81</v>
      </c>
      <c r="E528" s="93">
        <f t="shared" si="8"/>
        <v>36.809999999999945</v>
      </c>
      <c r="F528" s="2" t="s">
        <v>509</v>
      </c>
      <c r="G528" s="94" t="s">
        <v>506</v>
      </c>
      <c r="H528" s="94" t="s">
        <v>583</v>
      </c>
      <c r="I528" s="2" t="str">
        <f>IF(MONTH(B528)&lt;=Elaborazione!$C$1,G528&amp;H528,"")</f>
        <v>PersonaleMarketing</v>
      </c>
    </row>
    <row r="529" spans="1:9" ht="13.5" x14ac:dyDescent="0.35">
      <c r="A529" s="2" t="s">
        <v>240</v>
      </c>
      <c r="B529" s="5">
        <v>45323</v>
      </c>
      <c r="C529" s="93">
        <v>12</v>
      </c>
      <c r="D529" s="93"/>
      <c r="E529" s="93">
        <f t="shared" si="8"/>
        <v>-12</v>
      </c>
      <c r="F529" s="2" t="s">
        <v>519</v>
      </c>
      <c r="G529" s="94" t="s">
        <v>506</v>
      </c>
      <c r="H529" s="94" t="s">
        <v>583</v>
      </c>
      <c r="I529" s="2" t="str">
        <f>IF(MONTH(B529)&lt;=Elaborazione!$C$1,G529&amp;H529,"")</f>
        <v>PersonaleMarketing</v>
      </c>
    </row>
    <row r="530" spans="1:9" ht="13.5" x14ac:dyDescent="0.35">
      <c r="A530" s="2" t="s">
        <v>629</v>
      </c>
      <c r="B530" s="5">
        <v>45323</v>
      </c>
      <c r="C530" s="93">
        <v>2458</v>
      </c>
      <c r="D530" s="93">
        <v>2461.21</v>
      </c>
      <c r="E530" s="93">
        <f t="shared" si="8"/>
        <v>3.2100000000000364</v>
      </c>
      <c r="F530" s="2" t="s">
        <v>510</v>
      </c>
      <c r="G530" s="94" t="s">
        <v>506</v>
      </c>
      <c r="H530" s="94" t="s">
        <v>583</v>
      </c>
      <c r="I530" s="2" t="str">
        <f>IF(MONTH(B530)&lt;=Elaborazione!$C$1,G530&amp;H530,"")</f>
        <v>PersonaleMarketing</v>
      </c>
    </row>
    <row r="531" spans="1:9" ht="13.5" x14ac:dyDescent="0.35">
      <c r="A531" s="2" t="s">
        <v>630</v>
      </c>
      <c r="B531" s="5">
        <v>45323</v>
      </c>
      <c r="C531" s="93">
        <v>500</v>
      </c>
      <c r="D531" s="93">
        <v>371.67</v>
      </c>
      <c r="E531" s="93">
        <f t="shared" si="8"/>
        <v>-128.32999999999998</v>
      </c>
      <c r="F531" s="2" t="s">
        <v>514</v>
      </c>
      <c r="G531" s="94" t="s">
        <v>506</v>
      </c>
      <c r="H531" s="2" t="s">
        <v>583</v>
      </c>
      <c r="I531" s="2" t="str">
        <f>IF(MONTH(B531)&lt;=Elaborazione!$C$1,G531&amp;H531,"")</f>
        <v>PersonaleMarketing</v>
      </c>
    </row>
    <row r="532" spans="1:9" ht="13.5" x14ac:dyDescent="0.35">
      <c r="A532" s="2" t="s">
        <v>631</v>
      </c>
      <c r="B532" s="5">
        <v>45323</v>
      </c>
      <c r="C532" s="93">
        <v>20</v>
      </c>
      <c r="D532" s="93">
        <v>10.48</v>
      </c>
      <c r="E532" s="93">
        <f t="shared" si="8"/>
        <v>-9.52</v>
      </c>
      <c r="F532" s="2" t="s">
        <v>511</v>
      </c>
      <c r="G532" s="94" t="s">
        <v>506</v>
      </c>
      <c r="H532" s="2" t="s">
        <v>583</v>
      </c>
      <c r="I532" s="2" t="str">
        <f>IF(MONTH(B532)&lt;=Elaborazione!$C$1,G532&amp;H532,"")</f>
        <v>PersonaleMarketing</v>
      </c>
    </row>
    <row r="533" spans="1:9" ht="13.5" x14ac:dyDescent="0.35">
      <c r="A533" s="2" t="s">
        <v>632</v>
      </c>
      <c r="B533" s="5">
        <v>45323</v>
      </c>
      <c r="C533" s="93">
        <v>50</v>
      </c>
      <c r="D533" s="93">
        <v>199.5</v>
      </c>
      <c r="E533" s="93">
        <f t="shared" si="8"/>
        <v>149.5</v>
      </c>
      <c r="F533" s="2" t="s">
        <v>515</v>
      </c>
      <c r="G533" s="94" t="s">
        <v>506</v>
      </c>
      <c r="H533" s="2" t="s">
        <v>583</v>
      </c>
      <c r="I533" s="2" t="str">
        <f>IF(MONTH(B533)&lt;=Elaborazione!$C$1,G533&amp;H533,"")</f>
        <v>PersonaleMarketing</v>
      </c>
    </row>
    <row r="534" spans="1:9" ht="13.5" x14ac:dyDescent="0.35">
      <c r="A534" s="2" t="s">
        <v>633</v>
      </c>
      <c r="B534" s="5">
        <v>45323</v>
      </c>
      <c r="C534" s="93">
        <v>1555</v>
      </c>
      <c r="D534" s="93">
        <v>4372.6099999999997</v>
      </c>
      <c r="E534" s="93">
        <f t="shared" si="8"/>
        <v>2817.6099999999997</v>
      </c>
      <c r="F534" s="2" t="s">
        <v>523</v>
      </c>
      <c r="G534" s="94" t="s">
        <v>506</v>
      </c>
      <c r="H534" s="2" t="s">
        <v>583</v>
      </c>
      <c r="I534" s="2" t="str">
        <f>IF(MONTH(B534)&lt;=Elaborazione!$C$1,G534&amp;H534,"")</f>
        <v>PersonaleMarketing</v>
      </c>
    </row>
    <row r="535" spans="1:9" ht="13.5" x14ac:dyDescent="0.35">
      <c r="A535" s="2" t="s">
        <v>348</v>
      </c>
      <c r="B535" s="5">
        <v>45323</v>
      </c>
      <c r="C535" s="93"/>
      <c r="D535" s="93">
        <v>0.01</v>
      </c>
      <c r="E535" s="93">
        <f t="shared" si="8"/>
        <v>0.01</v>
      </c>
      <c r="F535" s="2" t="s">
        <v>547</v>
      </c>
      <c r="G535" s="94" t="s">
        <v>540</v>
      </c>
      <c r="H535" s="2" t="s">
        <v>583</v>
      </c>
      <c r="I535" s="2" t="str">
        <f>IF(MONTH(B535)&lt;=Elaborazione!$C$1,G535&amp;H535,"")</f>
        <v>Consulenze &amp; serviziMarketing</v>
      </c>
    </row>
    <row r="536" spans="1:9" ht="13.5" x14ac:dyDescent="0.35">
      <c r="A536" s="2" t="s">
        <v>325</v>
      </c>
      <c r="B536" s="5">
        <v>45323</v>
      </c>
      <c r="C536" s="93"/>
      <c r="D536" s="93">
        <v>910</v>
      </c>
      <c r="E536" s="93">
        <f t="shared" si="8"/>
        <v>910</v>
      </c>
      <c r="F536" s="2" t="s">
        <v>545</v>
      </c>
      <c r="G536" s="94" t="s">
        <v>540</v>
      </c>
      <c r="H536" s="2" t="s">
        <v>583</v>
      </c>
      <c r="I536" s="2" t="str">
        <f>IF(MONTH(B536)&lt;=Elaborazione!$C$1,G536&amp;H536,"")</f>
        <v>Consulenze &amp; serviziMarketing</v>
      </c>
    </row>
    <row r="537" spans="1:9" ht="13.5" x14ac:dyDescent="0.35">
      <c r="A537" s="2" t="s">
        <v>307</v>
      </c>
      <c r="B537" s="5">
        <v>45323</v>
      </c>
      <c r="C537" s="93">
        <v>6000</v>
      </c>
      <c r="D537" s="93">
        <v>-500</v>
      </c>
      <c r="E537" s="93">
        <f t="shared" si="8"/>
        <v>-6500</v>
      </c>
      <c r="F537" s="2" t="s">
        <v>553</v>
      </c>
      <c r="G537" s="94" t="s">
        <v>550</v>
      </c>
      <c r="H537" s="2" t="s">
        <v>583</v>
      </c>
      <c r="I537" s="2" t="str">
        <f>IF(MONTH(B537)&lt;=Elaborazione!$C$1,G537&amp;H537,"")</f>
        <v>Spese promozionaliMarketing</v>
      </c>
    </row>
    <row r="538" spans="1:9" ht="13.5" x14ac:dyDescent="0.35">
      <c r="A538" s="2" t="s">
        <v>216</v>
      </c>
      <c r="B538" s="5">
        <v>45323</v>
      </c>
      <c r="C538" s="93"/>
      <c r="D538" s="93">
        <v>6000</v>
      </c>
      <c r="E538" s="93">
        <f t="shared" si="8"/>
        <v>6000</v>
      </c>
      <c r="F538" s="2" t="s">
        <v>560</v>
      </c>
      <c r="G538" s="94" t="s">
        <v>550</v>
      </c>
      <c r="H538" s="2" t="s">
        <v>583</v>
      </c>
      <c r="I538" s="2" t="str">
        <f>IF(MONTH(B538)&lt;=Elaborazione!$C$1,G538&amp;H538,"")</f>
        <v>Spese promozionaliMarketing</v>
      </c>
    </row>
    <row r="539" spans="1:9" ht="13.5" x14ac:dyDescent="0.35">
      <c r="A539" s="2" t="s">
        <v>214</v>
      </c>
      <c r="B539" s="5">
        <v>45323</v>
      </c>
      <c r="C539" s="93">
        <v>4518</v>
      </c>
      <c r="D539" s="93">
        <v>3941.34</v>
      </c>
      <c r="E539" s="93">
        <f t="shared" si="8"/>
        <v>-576.65999999999985</v>
      </c>
      <c r="F539" s="2" t="s">
        <v>552</v>
      </c>
      <c r="G539" s="94" t="s">
        <v>550</v>
      </c>
      <c r="H539" s="2" t="s">
        <v>583</v>
      </c>
      <c r="I539" s="2" t="str">
        <f>IF(MONTH(B539)&lt;=Elaborazione!$C$1,G539&amp;H539,"")</f>
        <v>Spese promozionaliMarketing</v>
      </c>
    </row>
    <row r="540" spans="1:9" ht="13.5" x14ac:dyDescent="0.35">
      <c r="A540" s="2" t="s">
        <v>215</v>
      </c>
      <c r="B540" s="5">
        <v>45323</v>
      </c>
      <c r="C540" s="93">
        <v>85992</v>
      </c>
      <c r="D540" s="93">
        <v>14000</v>
      </c>
      <c r="E540" s="93">
        <f t="shared" si="8"/>
        <v>-71992</v>
      </c>
      <c r="F540" s="2" t="s">
        <v>554</v>
      </c>
      <c r="G540" s="94" t="s">
        <v>550</v>
      </c>
      <c r="H540" s="2" t="s">
        <v>583</v>
      </c>
      <c r="I540" s="2" t="str">
        <f>IF(MONTH(B540)&lt;=Elaborazione!$C$1,G540&amp;H540,"")</f>
        <v>Spese promozionaliMarketing</v>
      </c>
    </row>
    <row r="541" spans="1:9" ht="13.5" x14ac:dyDescent="0.35">
      <c r="A541" s="2" t="s">
        <v>634</v>
      </c>
      <c r="B541" s="5">
        <v>45323</v>
      </c>
      <c r="C541" s="93">
        <v>1067</v>
      </c>
      <c r="D541" s="93">
        <v>758.06</v>
      </c>
      <c r="E541" s="93">
        <f t="shared" si="8"/>
        <v>-308.94000000000005</v>
      </c>
      <c r="F541" s="2" t="s">
        <v>512</v>
      </c>
      <c r="G541" s="94" t="s">
        <v>506</v>
      </c>
      <c r="H541" s="2" t="s">
        <v>583</v>
      </c>
      <c r="I541" s="2" t="str">
        <f>IF(MONTH(B541)&lt;=Elaborazione!$C$1,G541&amp;H541,"")</f>
        <v>PersonaleMarketing</v>
      </c>
    </row>
    <row r="542" spans="1:9" ht="13.5" x14ac:dyDescent="0.35">
      <c r="A542" s="2" t="s">
        <v>161</v>
      </c>
      <c r="B542" s="5">
        <v>45323</v>
      </c>
      <c r="C542" s="93"/>
      <c r="D542" s="93">
        <v>130</v>
      </c>
      <c r="E542" s="93">
        <f t="shared" si="8"/>
        <v>130</v>
      </c>
      <c r="F542" s="2" t="s">
        <v>520</v>
      </c>
      <c r="G542" s="94" t="s">
        <v>506</v>
      </c>
      <c r="H542" s="2" t="s">
        <v>583</v>
      </c>
      <c r="I542" s="2" t="str">
        <f>IF(MONTH(B542)&lt;=Elaborazione!$C$1,G542&amp;H542,"")</f>
        <v>PersonaleMarketing</v>
      </c>
    </row>
    <row r="543" spans="1:9" ht="13.5" x14ac:dyDescent="0.35">
      <c r="A543" s="2" t="s">
        <v>635</v>
      </c>
      <c r="B543" s="5">
        <v>45323</v>
      </c>
      <c r="C543" s="93">
        <v>275</v>
      </c>
      <c r="D543" s="93">
        <v>442.3</v>
      </c>
      <c r="E543" s="93">
        <f t="shared" si="8"/>
        <v>167.3</v>
      </c>
      <c r="F543" s="2" t="s">
        <v>513</v>
      </c>
      <c r="G543" s="94" t="s">
        <v>506</v>
      </c>
      <c r="H543" s="2" t="s">
        <v>583</v>
      </c>
      <c r="I543" s="2" t="str">
        <f>IF(MONTH(B543)&lt;=Elaborazione!$C$1,G543&amp;H543,"")</f>
        <v>PersonaleMarketing</v>
      </c>
    </row>
    <row r="544" spans="1:9" ht="13.5" x14ac:dyDescent="0.35">
      <c r="A544" s="2" t="s">
        <v>636</v>
      </c>
      <c r="B544" s="5">
        <v>45323</v>
      </c>
      <c r="C544" s="93">
        <v>4892</v>
      </c>
      <c r="D544" s="93">
        <v>5383.92</v>
      </c>
      <c r="E544" s="93">
        <f t="shared" si="8"/>
        <v>491.92000000000007</v>
      </c>
      <c r="F544" s="2" t="s">
        <v>508</v>
      </c>
      <c r="G544" s="94" t="s">
        <v>506</v>
      </c>
      <c r="H544" s="2" t="s">
        <v>583</v>
      </c>
      <c r="I544" s="2" t="str">
        <f>IF(MONTH(B544)&lt;=Elaborazione!$C$1,G544&amp;H544,"")</f>
        <v>PersonaleMarketing</v>
      </c>
    </row>
    <row r="545" spans="1:9" ht="13.5" x14ac:dyDescent="0.35">
      <c r="A545" s="2" t="s">
        <v>241</v>
      </c>
      <c r="B545" s="5">
        <v>45323</v>
      </c>
      <c r="C545" s="93">
        <v>242</v>
      </c>
      <c r="D545" s="93"/>
      <c r="E545" s="93">
        <f t="shared" si="8"/>
        <v>-242</v>
      </c>
      <c r="F545" s="2" t="s">
        <v>518</v>
      </c>
      <c r="G545" s="94" t="s">
        <v>506</v>
      </c>
      <c r="H545" s="2" t="s">
        <v>583</v>
      </c>
      <c r="I545" s="2" t="str">
        <f>IF(MONTH(B545)&lt;=Elaborazione!$C$1,G545&amp;H545,"")</f>
        <v>PersonaleMarketing</v>
      </c>
    </row>
    <row r="546" spans="1:9" ht="13.5" x14ac:dyDescent="0.35">
      <c r="A546" s="2" t="s">
        <v>637</v>
      </c>
      <c r="B546" s="5">
        <v>45323</v>
      </c>
      <c r="C546" s="93">
        <v>757</v>
      </c>
      <c r="D546" s="93">
        <v>899.12</v>
      </c>
      <c r="E546" s="93">
        <f t="shared" si="8"/>
        <v>142.12</v>
      </c>
      <c r="F546" s="2" t="s">
        <v>509</v>
      </c>
      <c r="G546" s="94" t="s">
        <v>506</v>
      </c>
      <c r="H546" s="2" t="s">
        <v>583</v>
      </c>
      <c r="I546" s="2" t="str">
        <f>IF(MONTH(B546)&lt;=Elaborazione!$C$1,G546&amp;H546,"")</f>
        <v>PersonaleMarketing</v>
      </c>
    </row>
    <row r="547" spans="1:9" ht="13.5" x14ac:dyDescent="0.35">
      <c r="A547" s="2" t="s">
        <v>242</v>
      </c>
      <c r="B547" s="5">
        <v>45323</v>
      </c>
      <c r="C547" s="93">
        <v>12</v>
      </c>
      <c r="D547" s="93"/>
      <c r="E547" s="93">
        <f t="shared" si="8"/>
        <v>-12</v>
      </c>
      <c r="F547" s="2" t="s">
        <v>519</v>
      </c>
      <c r="G547" s="94" t="s">
        <v>506</v>
      </c>
      <c r="H547" s="2" t="s">
        <v>583</v>
      </c>
      <c r="I547" s="2" t="str">
        <f>IF(MONTH(B547)&lt;=Elaborazione!$C$1,G547&amp;H547,"")</f>
        <v>PersonaleMarketing</v>
      </c>
    </row>
    <row r="548" spans="1:9" ht="13.5" x14ac:dyDescent="0.35">
      <c r="A548" s="2" t="s">
        <v>638</v>
      </c>
      <c r="B548" s="5">
        <v>45323</v>
      </c>
      <c r="C548" s="93">
        <v>2505</v>
      </c>
      <c r="D548" s="93">
        <v>2579.9899999999998</v>
      </c>
      <c r="E548" s="93">
        <f t="shared" si="8"/>
        <v>74.989999999999782</v>
      </c>
      <c r="F548" s="2" t="s">
        <v>510</v>
      </c>
      <c r="G548" s="94" t="s">
        <v>506</v>
      </c>
      <c r="H548" s="2" t="s">
        <v>583</v>
      </c>
      <c r="I548" s="2" t="str">
        <f>IF(MONTH(B548)&lt;=Elaborazione!$C$1,G548&amp;H548,"")</f>
        <v>PersonaleMarketing</v>
      </c>
    </row>
    <row r="549" spans="1:9" ht="13.5" x14ac:dyDescent="0.35">
      <c r="A549" s="2" t="s">
        <v>639</v>
      </c>
      <c r="B549" s="5">
        <v>45323</v>
      </c>
      <c r="C549" s="93">
        <v>510</v>
      </c>
      <c r="D549" s="93">
        <v>354.25</v>
      </c>
      <c r="E549" s="93">
        <f t="shared" si="8"/>
        <v>-155.75</v>
      </c>
      <c r="F549" s="2" t="s">
        <v>514</v>
      </c>
      <c r="G549" s="94" t="s">
        <v>506</v>
      </c>
      <c r="H549" s="2" t="s">
        <v>583</v>
      </c>
      <c r="I549" s="2" t="str">
        <f>IF(MONTH(B549)&lt;=Elaborazione!$C$1,G549&amp;H549,"")</f>
        <v>PersonaleMarketing</v>
      </c>
    </row>
    <row r="550" spans="1:9" ht="13.5" x14ac:dyDescent="0.35">
      <c r="A550" s="2" t="s">
        <v>640</v>
      </c>
      <c r="B550" s="5">
        <v>45323</v>
      </c>
      <c r="C550" s="93">
        <v>20</v>
      </c>
      <c r="D550" s="93">
        <v>10.48</v>
      </c>
      <c r="E550" s="93">
        <f t="shared" si="8"/>
        <v>-9.52</v>
      </c>
      <c r="F550" s="2" t="s">
        <v>511</v>
      </c>
      <c r="G550" s="94" t="s">
        <v>506</v>
      </c>
      <c r="H550" s="2" t="s">
        <v>583</v>
      </c>
      <c r="I550" s="2" t="str">
        <f>IF(MONTH(B550)&lt;=Elaborazione!$C$1,G550&amp;H550,"")</f>
        <v>PersonaleMarketing</v>
      </c>
    </row>
    <row r="551" spans="1:9" ht="13.5" x14ac:dyDescent="0.35">
      <c r="A551" s="2" t="s">
        <v>641</v>
      </c>
      <c r="B551" s="5">
        <v>45323</v>
      </c>
      <c r="C551" s="93">
        <v>50</v>
      </c>
      <c r="D551" s="93">
        <v>7</v>
      </c>
      <c r="E551" s="93">
        <f t="shared" si="8"/>
        <v>-43</v>
      </c>
      <c r="F551" s="2" t="s">
        <v>515</v>
      </c>
      <c r="G551" s="94" t="s">
        <v>506</v>
      </c>
      <c r="H551" s="2" t="s">
        <v>583</v>
      </c>
      <c r="I551" s="2" t="str">
        <f>IF(MONTH(B551)&lt;=Elaborazione!$C$1,G551&amp;H551,"")</f>
        <v>PersonaleMarketing</v>
      </c>
    </row>
    <row r="552" spans="1:9" ht="13.5" x14ac:dyDescent="0.35">
      <c r="A552" s="2" t="s">
        <v>642</v>
      </c>
      <c r="B552" s="5">
        <v>45323</v>
      </c>
      <c r="C552" s="93">
        <v>1555</v>
      </c>
      <c r="D552" s="93">
        <v>1872.82</v>
      </c>
      <c r="E552" s="93">
        <f t="shared" si="8"/>
        <v>317.81999999999994</v>
      </c>
      <c r="F552" s="2" t="s">
        <v>523</v>
      </c>
      <c r="G552" s="94" t="s">
        <v>506</v>
      </c>
      <c r="H552" s="2" t="s">
        <v>583</v>
      </c>
      <c r="I552" s="2" t="str">
        <f>IF(MONTH(B552)&lt;=Elaborazione!$C$1,G552&amp;H552,"")</f>
        <v>PersonaleMarketing</v>
      </c>
    </row>
    <row r="553" spans="1:9" ht="13.5" x14ac:dyDescent="0.35">
      <c r="A553" s="2" t="s">
        <v>352</v>
      </c>
      <c r="B553" s="5">
        <v>45323</v>
      </c>
      <c r="C553" s="93"/>
      <c r="D553" s="93">
        <v>-0.08</v>
      </c>
      <c r="E553" s="93">
        <f t="shared" si="8"/>
        <v>-0.08</v>
      </c>
      <c r="F553" s="2" t="s">
        <v>547</v>
      </c>
      <c r="G553" s="94" t="s">
        <v>540</v>
      </c>
      <c r="H553" s="2" t="s">
        <v>583</v>
      </c>
      <c r="I553" s="2" t="str">
        <f>IF(MONTH(B553)&lt;=Elaborazione!$C$1,G553&amp;H553,"")</f>
        <v>Consulenze &amp; serviziMarketing</v>
      </c>
    </row>
    <row r="554" spans="1:9" ht="13.5" x14ac:dyDescent="0.35">
      <c r="A554" s="2" t="s">
        <v>353</v>
      </c>
      <c r="B554" s="5">
        <v>45323</v>
      </c>
      <c r="C554" s="93"/>
      <c r="D554" s="93">
        <v>16</v>
      </c>
      <c r="E554" s="93">
        <f t="shared" si="8"/>
        <v>16</v>
      </c>
      <c r="F554" s="2" t="s">
        <v>564</v>
      </c>
      <c r="G554" s="94" t="s">
        <v>524</v>
      </c>
      <c r="H554" s="2" t="s">
        <v>583</v>
      </c>
      <c r="I554" s="2" t="str">
        <f>IF(MONTH(B554)&lt;=Elaborazione!$C$1,G554&amp;H554,"")</f>
        <v>Spese generaliMarketing</v>
      </c>
    </row>
    <row r="555" spans="1:9" ht="13.5" x14ac:dyDescent="0.35">
      <c r="A555" s="2" t="s">
        <v>308</v>
      </c>
      <c r="B555" s="5">
        <v>45323</v>
      </c>
      <c r="C555" s="93">
        <v>45000</v>
      </c>
      <c r="D555" s="93">
        <v>23961.21</v>
      </c>
      <c r="E555" s="93">
        <f t="shared" si="8"/>
        <v>-21038.79</v>
      </c>
      <c r="F555" s="2" t="s">
        <v>553</v>
      </c>
      <c r="G555" s="94" t="s">
        <v>550</v>
      </c>
      <c r="H555" s="2" t="s">
        <v>583</v>
      </c>
      <c r="I555" s="2" t="str">
        <f>IF(MONTH(B555)&lt;=Elaborazione!$C$1,G555&amp;H555,"")</f>
        <v>Spese promozionaliMarketing</v>
      </c>
    </row>
    <row r="556" spans="1:9" ht="13.5" x14ac:dyDescent="0.35">
      <c r="A556" s="2" t="s">
        <v>310</v>
      </c>
      <c r="B556" s="5">
        <v>45323</v>
      </c>
      <c r="C556" s="93">
        <v>300000</v>
      </c>
      <c r="D556" s="93">
        <v>282200</v>
      </c>
      <c r="E556" s="93">
        <f t="shared" si="8"/>
        <v>-17800</v>
      </c>
      <c r="F556" s="2" t="s">
        <v>560</v>
      </c>
      <c r="G556" s="94" t="s">
        <v>550</v>
      </c>
      <c r="H556" s="2" t="s">
        <v>583</v>
      </c>
      <c r="I556" s="2" t="str">
        <f>IF(MONTH(B556)&lt;=Elaborazione!$C$1,G556&amp;H556,"")</f>
        <v>Spese promozionaliMarketing</v>
      </c>
    </row>
    <row r="557" spans="1:9" ht="13.5" x14ac:dyDescent="0.35">
      <c r="A557" s="2" t="s">
        <v>217</v>
      </c>
      <c r="B557" s="5">
        <v>45323</v>
      </c>
      <c r="C557" s="93">
        <v>46800</v>
      </c>
      <c r="D557" s="93">
        <v>42366.68</v>
      </c>
      <c r="E557" s="93">
        <f t="shared" si="8"/>
        <v>-4433.32</v>
      </c>
      <c r="F557" s="2" t="s">
        <v>552</v>
      </c>
      <c r="G557" s="94" t="s">
        <v>550</v>
      </c>
      <c r="H557" s="2" t="s">
        <v>583</v>
      </c>
      <c r="I557" s="2" t="str">
        <f>IF(MONTH(B557)&lt;=Elaborazione!$C$1,G557&amp;H557,"")</f>
        <v>Spese promozionaliMarketing</v>
      </c>
    </row>
    <row r="558" spans="1:9" ht="13.5" x14ac:dyDescent="0.35">
      <c r="A558" s="2" t="s">
        <v>309</v>
      </c>
      <c r="B558" s="5">
        <v>45323</v>
      </c>
      <c r="C558" s="93">
        <v>20000</v>
      </c>
      <c r="D558" s="93">
        <v>7750</v>
      </c>
      <c r="E558" s="93">
        <f t="shared" si="8"/>
        <v>-12250</v>
      </c>
      <c r="F558" s="2" t="s">
        <v>559</v>
      </c>
      <c r="G558" s="94" t="s">
        <v>550</v>
      </c>
      <c r="H558" s="2" t="s">
        <v>583</v>
      </c>
      <c r="I558" s="2" t="str">
        <f>IF(MONTH(B558)&lt;=Elaborazione!$C$1,G558&amp;H558,"")</f>
        <v>Spese promozionaliMarketing</v>
      </c>
    </row>
    <row r="559" spans="1:9" ht="13.5" x14ac:dyDescent="0.35">
      <c r="A559" s="2" t="s">
        <v>354</v>
      </c>
      <c r="B559" s="5">
        <v>45323</v>
      </c>
      <c r="C559" s="93"/>
      <c r="D559" s="93">
        <v>-16</v>
      </c>
      <c r="E559" s="93">
        <f t="shared" si="8"/>
        <v>-16</v>
      </c>
      <c r="F559" s="2" t="s">
        <v>525</v>
      </c>
      <c r="G559" s="94" t="s">
        <v>524</v>
      </c>
      <c r="H559" s="2" t="s">
        <v>583</v>
      </c>
      <c r="I559" s="2" t="str">
        <f>IF(MONTH(B559)&lt;=Elaborazione!$C$1,G559&amp;H559,"")</f>
        <v>Spese generaliMarketing</v>
      </c>
    </row>
    <row r="560" spans="1:9" ht="13.5" x14ac:dyDescent="0.35">
      <c r="A560" s="2" t="s">
        <v>643</v>
      </c>
      <c r="B560" s="5">
        <v>45323</v>
      </c>
      <c r="C560" s="93">
        <v>1067</v>
      </c>
      <c r="D560" s="93">
        <v>634.88</v>
      </c>
      <c r="E560" s="93">
        <f t="shared" si="8"/>
        <v>-432.12</v>
      </c>
      <c r="F560" s="2" t="s">
        <v>512</v>
      </c>
      <c r="G560" s="94" t="s">
        <v>506</v>
      </c>
      <c r="H560" s="2" t="s">
        <v>583</v>
      </c>
      <c r="I560" s="2" t="str">
        <f>IF(MONTH(B560)&lt;=Elaborazione!$C$1,G560&amp;H560,"")</f>
        <v>PersonaleMarketing</v>
      </c>
    </row>
    <row r="561" spans="1:9" ht="13.5" x14ac:dyDescent="0.35">
      <c r="A561" s="2" t="s">
        <v>162</v>
      </c>
      <c r="B561" s="5">
        <v>45323</v>
      </c>
      <c r="C561" s="93"/>
      <c r="D561" s="93">
        <v>56</v>
      </c>
      <c r="E561" s="93">
        <f t="shared" si="8"/>
        <v>56</v>
      </c>
      <c r="F561" s="2" t="s">
        <v>520</v>
      </c>
      <c r="G561" s="94" t="s">
        <v>506</v>
      </c>
      <c r="H561" s="2" t="s">
        <v>583</v>
      </c>
      <c r="I561" s="2" t="str">
        <f>IF(MONTH(B561)&lt;=Elaborazione!$C$1,G561&amp;H561,"")</f>
        <v>PersonaleMarketing</v>
      </c>
    </row>
    <row r="562" spans="1:9" ht="13.5" x14ac:dyDescent="0.35">
      <c r="A562" s="2" t="s">
        <v>644</v>
      </c>
      <c r="B562" s="5">
        <v>45323</v>
      </c>
      <c r="C562" s="93">
        <v>275</v>
      </c>
      <c r="D562" s="93">
        <v>636.99</v>
      </c>
      <c r="E562" s="93">
        <f t="shared" si="8"/>
        <v>361.99</v>
      </c>
      <c r="F562" s="2" t="s">
        <v>513</v>
      </c>
      <c r="G562" s="94" t="s">
        <v>506</v>
      </c>
      <c r="H562" s="2" t="s">
        <v>583</v>
      </c>
      <c r="I562" s="2" t="str">
        <f>IF(MONTH(B562)&lt;=Elaborazione!$C$1,G562&amp;H562,"")</f>
        <v>PersonaleMarketing</v>
      </c>
    </row>
    <row r="563" spans="1:9" ht="13.5" x14ac:dyDescent="0.35">
      <c r="A563" s="2" t="s">
        <v>645</v>
      </c>
      <c r="B563" s="5">
        <v>45323</v>
      </c>
      <c r="C563" s="93">
        <v>9443</v>
      </c>
      <c r="D563" s="93">
        <v>9412.01</v>
      </c>
      <c r="E563" s="93">
        <f t="shared" si="8"/>
        <v>-30.989999999999782</v>
      </c>
      <c r="F563" s="2" t="s">
        <v>508</v>
      </c>
      <c r="G563" s="94" t="s">
        <v>506</v>
      </c>
      <c r="H563" s="2" t="s">
        <v>583</v>
      </c>
      <c r="I563" s="2" t="str">
        <f>IF(MONTH(B563)&lt;=Elaborazione!$C$1,G563&amp;H563,"")</f>
        <v>PersonaleMarketing</v>
      </c>
    </row>
    <row r="564" spans="1:9" ht="13.5" x14ac:dyDescent="0.35">
      <c r="A564" s="2" t="s">
        <v>243</v>
      </c>
      <c r="B564" s="5">
        <v>45323</v>
      </c>
      <c r="C564" s="93">
        <v>483</v>
      </c>
      <c r="D564" s="93"/>
      <c r="E564" s="93">
        <f t="shared" si="8"/>
        <v>-483</v>
      </c>
      <c r="F564" s="2" t="s">
        <v>518</v>
      </c>
      <c r="G564" s="94" t="s">
        <v>506</v>
      </c>
      <c r="H564" s="2" t="s">
        <v>583</v>
      </c>
      <c r="I564" s="2" t="str">
        <f>IF(MONTH(B564)&lt;=Elaborazione!$C$1,G564&amp;H564,"")</f>
        <v>PersonaleMarketing</v>
      </c>
    </row>
    <row r="565" spans="1:9" ht="13.5" x14ac:dyDescent="0.35">
      <c r="A565" s="2" t="s">
        <v>646</v>
      </c>
      <c r="B565" s="5">
        <v>45323</v>
      </c>
      <c r="C565" s="93">
        <v>1120</v>
      </c>
      <c r="D565" s="93">
        <v>1493.05</v>
      </c>
      <c r="E565" s="93">
        <f t="shared" si="8"/>
        <v>373.04999999999995</v>
      </c>
      <c r="F565" s="2" t="s">
        <v>509</v>
      </c>
      <c r="G565" s="94" t="s">
        <v>506</v>
      </c>
      <c r="H565" s="2" t="s">
        <v>583</v>
      </c>
      <c r="I565" s="2" t="str">
        <f>IF(MONTH(B565)&lt;=Elaborazione!$C$1,G565&amp;H565,"")</f>
        <v>PersonaleMarketing</v>
      </c>
    </row>
    <row r="566" spans="1:9" ht="13.5" x14ac:dyDescent="0.35">
      <c r="A566" s="2" t="s">
        <v>244</v>
      </c>
      <c r="B566" s="5">
        <v>45323</v>
      </c>
      <c r="C566" s="93">
        <v>24</v>
      </c>
      <c r="D566" s="93"/>
      <c r="E566" s="93">
        <f t="shared" si="8"/>
        <v>-24</v>
      </c>
      <c r="F566" s="2" t="s">
        <v>519</v>
      </c>
      <c r="G566" s="94" t="s">
        <v>506</v>
      </c>
      <c r="H566" s="2" t="s">
        <v>583</v>
      </c>
      <c r="I566" s="2" t="str">
        <f>IF(MONTH(B566)&lt;=Elaborazione!$C$1,G566&amp;H566,"")</f>
        <v>PersonaleMarketing</v>
      </c>
    </row>
    <row r="567" spans="1:9" ht="13.5" x14ac:dyDescent="0.35">
      <c r="A567" s="2" t="s">
        <v>647</v>
      </c>
      <c r="B567" s="5">
        <v>45323</v>
      </c>
      <c r="C567" s="93">
        <v>4707</v>
      </c>
      <c r="D567" s="93">
        <v>4599.5600000000004</v>
      </c>
      <c r="E567" s="93">
        <f t="shared" si="8"/>
        <v>-107.4399999999996</v>
      </c>
      <c r="F567" s="2" t="s">
        <v>510</v>
      </c>
      <c r="G567" s="94" t="s">
        <v>506</v>
      </c>
      <c r="H567" s="2" t="s">
        <v>583</v>
      </c>
      <c r="I567" s="2" t="str">
        <f>IF(MONTH(B567)&lt;=Elaborazione!$C$1,G567&amp;H567,"")</f>
        <v>PersonaleMarketing</v>
      </c>
    </row>
    <row r="568" spans="1:9" ht="13.5" x14ac:dyDescent="0.35">
      <c r="A568" s="2" t="s">
        <v>163</v>
      </c>
      <c r="B568" s="5">
        <v>45323</v>
      </c>
      <c r="C568" s="93"/>
      <c r="D568" s="93">
        <v>920.06</v>
      </c>
      <c r="E568" s="93">
        <f t="shared" si="8"/>
        <v>920.06</v>
      </c>
      <c r="F568" s="2" t="s">
        <v>514</v>
      </c>
      <c r="G568" s="94" t="s">
        <v>506</v>
      </c>
      <c r="H568" s="2" t="s">
        <v>583</v>
      </c>
      <c r="I568" s="2" t="str">
        <f>IF(MONTH(B568)&lt;=Elaborazione!$C$1,G568&amp;H568,"")</f>
        <v>PersonaleMarketing</v>
      </c>
    </row>
    <row r="569" spans="1:9" ht="13.5" x14ac:dyDescent="0.35">
      <c r="A569" s="2" t="s">
        <v>648</v>
      </c>
      <c r="B569" s="5">
        <v>45323</v>
      </c>
      <c r="C569" s="93">
        <v>20</v>
      </c>
      <c r="D569" s="93">
        <v>20.96</v>
      </c>
      <c r="E569" s="93">
        <f t="shared" si="8"/>
        <v>0.96000000000000085</v>
      </c>
      <c r="F569" s="2" t="s">
        <v>511</v>
      </c>
      <c r="G569" s="94" t="s">
        <v>506</v>
      </c>
      <c r="H569" s="2" t="s">
        <v>583</v>
      </c>
      <c r="I569" s="2" t="str">
        <f>IF(MONTH(B569)&lt;=Elaborazione!$C$1,G569&amp;H569,"")</f>
        <v>PersonaleMarketing</v>
      </c>
    </row>
    <row r="570" spans="1:9" ht="13.5" x14ac:dyDescent="0.35">
      <c r="A570" s="2" t="s">
        <v>649</v>
      </c>
      <c r="B570" s="5">
        <v>45323</v>
      </c>
      <c r="C570" s="93">
        <v>130</v>
      </c>
      <c r="D570" s="93">
        <v>542.79999999999995</v>
      </c>
      <c r="E570" s="93">
        <f t="shared" si="8"/>
        <v>412.79999999999995</v>
      </c>
      <c r="F570" s="2" t="s">
        <v>515</v>
      </c>
      <c r="G570" s="94" t="s">
        <v>506</v>
      </c>
      <c r="H570" s="2" t="s">
        <v>583</v>
      </c>
      <c r="I570" s="2" t="str">
        <f>IF(MONTH(B570)&lt;=Elaborazione!$C$1,G570&amp;H570,"")</f>
        <v>PersonaleMarketing</v>
      </c>
    </row>
    <row r="571" spans="1:9" ht="13.5" x14ac:dyDescent="0.35">
      <c r="A571" s="2" t="s">
        <v>0</v>
      </c>
      <c r="B571" s="5">
        <v>45323</v>
      </c>
      <c r="C571" s="93">
        <v>3345</v>
      </c>
      <c r="D571" s="93">
        <v>-21.84</v>
      </c>
      <c r="E571" s="93">
        <f t="shared" si="8"/>
        <v>-3366.84</v>
      </c>
      <c r="F571" s="2" t="s">
        <v>523</v>
      </c>
      <c r="G571" s="94" t="s">
        <v>506</v>
      </c>
      <c r="H571" s="2" t="s">
        <v>583</v>
      </c>
      <c r="I571" s="2" t="str">
        <f>IF(MONTH(B571)&lt;=Elaborazione!$C$1,G571&amp;H571,"")</f>
        <v>PersonaleMarketing</v>
      </c>
    </row>
    <row r="572" spans="1:9" ht="13.5" x14ac:dyDescent="0.35">
      <c r="A572" s="2" t="s">
        <v>221</v>
      </c>
      <c r="B572" s="5">
        <v>45323</v>
      </c>
      <c r="C572" s="93"/>
      <c r="D572" s="93">
        <v>4735.67</v>
      </c>
      <c r="E572" s="93">
        <f t="shared" si="8"/>
        <v>4735.67</v>
      </c>
      <c r="F572" s="2" t="s">
        <v>553</v>
      </c>
      <c r="G572" s="94" t="s">
        <v>550</v>
      </c>
      <c r="H572" s="2" t="s">
        <v>583</v>
      </c>
      <c r="I572" s="2" t="str">
        <f>IF(MONTH(B572)&lt;=Elaborazione!$C$1,G572&amp;H572,"")</f>
        <v>Spese promozionaliMarketing</v>
      </c>
    </row>
    <row r="573" spans="1:9" ht="13.5" x14ac:dyDescent="0.35">
      <c r="A573" s="2" t="s">
        <v>219</v>
      </c>
      <c r="B573" s="5">
        <v>45323</v>
      </c>
      <c r="C573" s="93">
        <v>87800</v>
      </c>
      <c r="D573" s="93">
        <v>52336.73</v>
      </c>
      <c r="E573" s="93">
        <f t="shared" si="8"/>
        <v>-35463.269999999997</v>
      </c>
      <c r="F573" s="2" t="s">
        <v>552</v>
      </c>
      <c r="G573" s="94" t="s">
        <v>550</v>
      </c>
      <c r="H573" s="2" t="s">
        <v>583</v>
      </c>
      <c r="I573" s="2" t="str">
        <f>IF(MONTH(B573)&lt;=Elaborazione!$C$1,G573&amp;H573,"")</f>
        <v>Spese promozionaliMarketing</v>
      </c>
    </row>
    <row r="574" spans="1:9" ht="13.5" x14ac:dyDescent="0.35">
      <c r="A574" s="2" t="s">
        <v>220</v>
      </c>
      <c r="B574" s="5">
        <v>45323</v>
      </c>
      <c r="C574" s="93">
        <v>20000</v>
      </c>
      <c r="D574" s="93">
        <v>15334.22</v>
      </c>
      <c r="E574" s="93">
        <f t="shared" si="8"/>
        <v>-4665.7800000000007</v>
      </c>
      <c r="F574" s="2" t="s">
        <v>554</v>
      </c>
      <c r="G574" s="94" t="s">
        <v>550</v>
      </c>
      <c r="H574" s="2" t="s">
        <v>583</v>
      </c>
      <c r="I574" s="2" t="str">
        <f>IF(MONTH(B574)&lt;=Elaborazione!$C$1,G574&amp;H574,"")</f>
        <v>Spese promozionaliMarketing</v>
      </c>
    </row>
    <row r="575" spans="1:9" ht="13.5" x14ac:dyDescent="0.35">
      <c r="A575" s="2" t="s">
        <v>222</v>
      </c>
      <c r="B575" s="5">
        <v>45323</v>
      </c>
      <c r="C575" s="93">
        <v>11000</v>
      </c>
      <c r="D575" s="93"/>
      <c r="E575" s="93">
        <f t="shared" si="8"/>
        <v>-11000</v>
      </c>
      <c r="F575" s="2" t="s">
        <v>559</v>
      </c>
      <c r="G575" s="94" t="s">
        <v>550</v>
      </c>
      <c r="H575" s="2" t="s">
        <v>583</v>
      </c>
      <c r="I575" s="2" t="str">
        <f>IF(MONTH(B575)&lt;=Elaborazione!$C$1,G575&amp;H575,"")</f>
        <v>Spese promozionaliMarketing</v>
      </c>
    </row>
    <row r="576" spans="1:9" ht="13.5" x14ac:dyDescent="0.35">
      <c r="A576" s="2" t="s">
        <v>1</v>
      </c>
      <c r="B576" s="5">
        <v>45323</v>
      </c>
      <c r="C576" s="93">
        <v>1067</v>
      </c>
      <c r="D576" s="93">
        <v>1672.26</v>
      </c>
      <c r="E576" s="93">
        <f t="shared" si="8"/>
        <v>605.26</v>
      </c>
      <c r="F576" s="2" t="s">
        <v>512</v>
      </c>
      <c r="G576" s="94" t="s">
        <v>506</v>
      </c>
      <c r="H576" s="2" t="s">
        <v>583</v>
      </c>
      <c r="I576" s="2" t="str">
        <f>IF(MONTH(B576)&lt;=Elaborazione!$C$1,G576&amp;H576,"")</f>
        <v>PersonaleMarketing</v>
      </c>
    </row>
    <row r="577" spans="1:9" ht="13.5" x14ac:dyDescent="0.35">
      <c r="A577" s="2" t="s">
        <v>164</v>
      </c>
      <c r="B577" s="5">
        <v>45323</v>
      </c>
      <c r="C577" s="93"/>
      <c r="D577" s="93">
        <v>426</v>
      </c>
      <c r="E577" s="93">
        <f t="shared" si="8"/>
        <v>426</v>
      </c>
      <c r="F577" s="2" t="s">
        <v>520</v>
      </c>
      <c r="G577" s="94" t="s">
        <v>506</v>
      </c>
      <c r="H577" s="2" t="s">
        <v>583</v>
      </c>
      <c r="I577" s="2" t="str">
        <f>IF(MONTH(B577)&lt;=Elaborazione!$C$1,G577&amp;H577,"")</f>
        <v>PersonaleMarketing</v>
      </c>
    </row>
    <row r="578" spans="1:9" ht="13.5" x14ac:dyDescent="0.35">
      <c r="A578" s="2" t="s">
        <v>2</v>
      </c>
      <c r="B578" s="5">
        <v>45323</v>
      </c>
      <c r="C578" s="93">
        <v>275</v>
      </c>
      <c r="D578" s="93">
        <v>525.54999999999995</v>
      </c>
      <c r="E578" s="93">
        <f t="shared" si="8"/>
        <v>250.54999999999995</v>
      </c>
      <c r="F578" s="2" t="s">
        <v>513</v>
      </c>
      <c r="G578" s="94" t="s">
        <v>506</v>
      </c>
      <c r="H578" s="2" t="s">
        <v>583</v>
      </c>
      <c r="I578" s="2" t="str">
        <f>IF(MONTH(B578)&lt;=Elaborazione!$C$1,G578&amp;H578,"")</f>
        <v>PersonaleMarketing</v>
      </c>
    </row>
    <row r="579" spans="1:9" ht="13.5" x14ac:dyDescent="0.35">
      <c r="A579" s="2" t="s">
        <v>3</v>
      </c>
      <c r="B579" s="5">
        <v>45323</v>
      </c>
      <c r="C579" s="93">
        <v>26685</v>
      </c>
      <c r="D579" s="93">
        <v>28621.96</v>
      </c>
      <c r="E579" s="93">
        <f t="shared" ref="E579:E642" si="9">+D579-C579</f>
        <v>1936.9599999999991</v>
      </c>
      <c r="F579" s="2" t="s">
        <v>508</v>
      </c>
      <c r="G579" s="94" t="s">
        <v>506</v>
      </c>
      <c r="H579" s="94" t="s">
        <v>655</v>
      </c>
      <c r="I579" s="2" t="str">
        <f>IF(MONTH(B579)&lt;=Elaborazione!$C$1,G579&amp;H579,"")</f>
        <v>PersonaleProduzione</v>
      </c>
    </row>
    <row r="580" spans="1:9" ht="13.5" x14ac:dyDescent="0.35">
      <c r="A580" s="2" t="s">
        <v>245</v>
      </c>
      <c r="B580" s="5">
        <v>45323</v>
      </c>
      <c r="C580" s="93">
        <v>242</v>
      </c>
      <c r="D580" s="93"/>
      <c r="E580" s="93">
        <f t="shared" si="9"/>
        <v>-242</v>
      </c>
      <c r="F580" s="2" t="s">
        <v>518</v>
      </c>
      <c r="G580" s="94" t="s">
        <v>506</v>
      </c>
      <c r="H580" s="94" t="s">
        <v>655</v>
      </c>
      <c r="I580" s="2" t="str">
        <f>IF(MONTH(B580)&lt;=Elaborazione!$C$1,G580&amp;H580,"")</f>
        <v>PersonaleProduzione</v>
      </c>
    </row>
    <row r="581" spans="1:9" ht="13.5" x14ac:dyDescent="0.35">
      <c r="A581" s="2" t="s">
        <v>4</v>
      </c>
      <c r="B581" s="5">
        <v>45323</v>
      </c>
      <c r="C581" s="93">
        <v>4859</v>
      </c>
      <c r="D581" s="93">
        <v>4804.29</v>
      </c>
      <c r="E581" s="93">
        <f t="shared" si="9"/>
        <v>-54.710000000000036</v>
      </c>
      <c r="F581" s="2" t="s">
        <v>509</v>
      </c>
      <c r="G581" s="94" t="s">
        <v>506</v>
      </c>
      <c r="H581" s="94" t="s">
        <v>655</v>
      </c>
      <c r="I581" s="2" t="str">
        <f>IF(MONTH(B581)&lt;=Elaborazione!$C$1,G581&amp;H581,"")</f>
        <v>PersonaleProduzione</v>
      </c>
    </row>
    <row r="582" spans="1:9" ht="13.5" x14ac:dyDescent="0.35">
      <c r="A582" s="2" t="s">
        <v>246</v>
      </c>
      <c r="B582" s="5">
        <v>45323</v>
      </c>
      <c r="C582" s="93">
        <v>67</v>
      </c>
      <c r="D582" s="93"/>
      <c r="E582" s="93">
        <f t="shared" si="9"/>
        <v>-67</v>
      </c>
      <c r="F582" s="2" t="s">
        <v>519</v>
      </c>
      <c r="G582" s="94" t="s">
        <v>506</v>
      </c>
      <c r="H582" s="94" t="s">
        <v>655</v>
      </c>
      <c r="I582" s="2" t="str">
        <f>IF(MONTH(B582)&lt;=Elaborazione!$C$1,G582&amp;H582,"")</f>
        <v>PersonaleProduzione</v>
      </c>
    </row>
    <row r="583" spans="1:9" ht="13.5" x14ac:dyDescent="0.35">
      <c r="A583" s="2" t="s">
        <v>5</v>
      </c>
      <c r="B583" s="5">
        <v>45323</v>
      </c>
      <c r="C583" s="93">
        <v>13522</v>
      </c>
      <c r="D583" s="93">
        <v>7073.1</v>
      </c>
      <c r="E583" s="93">
        <f t="shared" si="9"/>
        <v>-6448.9</v>
      </c>
      <c r="F583" s="2" t="s">
        <v>510</v>
      </c>
      <c r="G583" s="94" t="s">
        <v>506</v>
      </c>
      <c r="H583" s="94" t="s">
        <v>655</v>
      </c>
      <c r="I583" s="2" t="str">
        <f>IF(MONTH(B583)&lt;=Elaborazione!$C$1,G583&amp;H583,"")</f>
        <v>PersonaleProduzione</v>
      </c>
    </row>
    <row r="584" spans="1:9" ht="13.5" x14ac:dyDescent="0.35">
      <c r="A584" s="2" t="s">
        <v>6</v>
      </c>
      <c r="B584" s="5">
        <v>45323</v>
      </c>
      <c r="C584" s="93">
        <v>2770</v>
      </c>
      <c r="D584" s="93">
        <v>454.53</v>
      </c>
      <c r="E584" s="93">
        <f t="shared" si="9"/>
        <v>-2315.4700000000003</v>
      </c>
      <c r="F584" s="2" t="s">
        <v>514</v>
      </c>
      <c r="G584" s="94" t="s">
        <v>506</v>
      </c>
      <c r="H584" s="94" t="s">
        <v>655</v>
      </c>
      <c r="I584" s="2" t="str">
        <f>IF(MONTH(B584)&lt;=Elaborazione!$C$1,G584&amp;H584,"")</f>
        <v>PersonaleProduzione</v>
      </c>
    </row>
    <row r="585" spans="1:9" ht="13.5" x14ac:dyDescent="0.35">
      <c r="A585" s="2" t="s">
        <v>7</v>
      </c>
      <c r="B585" s="5">
        <v>45323</v>
      </c>
      <c r="C585" s="93">
        <v>170</v>
      </c>
      <c r="D585" s="93">
        <v>198.1</v>
      </c>
      <c r="E585" s="93">
        <f t="shared" si="9"/>
        <v>28.099999999999994</v>
      </c>
      <c r="F585" s="2" t="s">
        <v>511</v>
      </c>
      <c r="G585" s="94" t="s">
        <v>506</v>
      </c>
      <c r="H585" s="94" t="s">
        <v>655</v>
      </c>
      <c r="I585" s="2" t="str">
        <f>IF(MONTH(B585)&lt;=Elaborazione!$C$1,G585&amp;H585,"")</f>
        <v>PersonaleProduzione</v>
      </c>
    </row>
    <row r="586" spans="1:9" ht="13.5" x14ac:dyDescent="0.35">
      <c r="A586" s="2" t="s">
        <v>8</v>
      </c>
      <c r="B586" s="5">
        <v>45323</v>
      </c>
      <c r="C586" s="93">
        <v>1667</v>
      </c>
      <c r="D586" s="93">
        <v>1335.5</v>
      </c>
      <c r="E586" s="93">
        <f t="shared" si="9"/>
        <v>-331.5</v>
      </c>
      <c r="F586" s="2" t="s">
        <v>515</v>
      </c>
      <c r="G586" s="94" t="s">
        <v>506</v>
      </c>
      <c r="H586" s="94" t="s">
        <v>655</v>
      </c>
      <c r="I586" s="2" t="str">
        <f>IF(MONTH(B586)&lt;=Elaborazione!$C$1,G586&amp;H586,"")</f>
        <v>PersonaleProduzione</v>
      </c>
    </row>
    <row r="587" spans="1:9" ht="13.5" x14ac:dyDescent="0.35">
      <c r="A587" s="2" t="s">
        <v>9</v>
      </c>
      <c r="B587" s="5">
        <v>45323</v>
      </c>
      <c r="C587" s="93">
        <v>2500</v>
      </c>
      <c r="D587" s="93">
        <v>4764.6000000000004</v>
      </c>
      <c r="E587" s="93">
        <f t="shared" si="9"/>
        <v>2264.6000000000004</v>
      </c>
      <c r="F587" s="2" t="s">
        <v>523</v>
      </c>
      <c r="G587" s="94" t="s">
        <v>506</v>
      </c>
      <c r="H587" s="94" t="s">
        <v>655</v>
      </c>
      <c r="I587" s="2" t="str">
        <f>IF(MONTH(B587)&lt;=Elaborazione!$C$1,G587&amp;H587,"")</f>
        <v>PersonaleProduzione</v>
      </c>
    </row>
    <row r="588" spans="1:9" ht="13.5" x14ac:dyDescent="0.35">
      <c r="A588" s="2" t="s">
        <v>247</v>
      </c>
      <c r="B588" s="5">
        <v>45323</v>
      </c>
      <c r="C588" s="93">
        <v>4000</v>
      </c>
      <c r="D588" s="93"/>
      <c r="E588" s="93">
        <f t="shared" si="9"/>
        <v>-4000</v>
      </c>
      <c r="F588" s="2" t="s">
        <v>563</v>
      </c>
      <c r="G588" s="94" t="s">
        <v>561</v>
      </c>
      <c r="H588" s="94" t="s">
        <v>655</v>
      </c>
      <c r="I588" s="2" t="str">
        <f>IF(MONTH(B588)&lt;=Elaborazione!$C$1,G588&amp;H588,"")</f>
        <v>Ricerca del personaleProduzione</v>
      </c>
    </row>
    <row r="589" spans="1:9" ht="13.5" x14ac:dyDescent="0.35">
      <c r="A589" s="2" t="s">
        <v>248</v>
      </c>
      <c r="B589" s="5">
        <v>45323</v>
      </c>
      <c r="C589" s="93">
        <v>1250</v>
      </c>
      <c r="D589" s="93"/>
      <c r="E589" s="93">
        <f t="shared" si="9"/>
        <v>-1250</v>
      </c>
      <c r="F589" s="2" t="s">
        <v>544</v>
      </c>
      <c r="G589" s="94" t="s">
        <v>540</v>
      </c>
      <c r="H589" s="94" t="s">
        <v>655</v>
      </c>
      <c r="I589" s="2" t="str">
        <f>IF(MONTH(B589)&lt;=Elaborazione!$C$1,G589&amp;H589,"")</f>
        <v>Consulenze &amp; serviziProduzione</v>
      </c>
    </row>
    <row r="590" spans="1:9" ht="13.5" x14ac:dyDescent="0.35">
      <c r="A590" s="2" t="s">
        <v>10</v>
      </c>
      <c r="B590" s="5">
        <v>45323</v>
      </c>
      <c r="C590" s="93">
        <v>1000</v>
      </c>
      <c r="D590" s="93">
        <v>2000</v>
      </c>
      <c r="E590" s="93">
        <f t="shared" si="9"/>
        <v>1000</v>
      </c>
      <c r="F590" s="2" t="s">
        <v>548</v>
      </c>
      <c r="G590" s="94" t="s">
        <v>540</v>
      </c>
      <c r="H590" s="94" t="s">
        <v>655</v>
      </c>
      <c r="I590" s="2" t="str">
        <f>IF(MONTH(B590)&lt;=Elaborazione!$C$1,G590&amp;H590,"")</f>
        <v>Consulenze &amp; serviziProduzione</v>
      </c>
    </row>
    <row r="591" spans="1:9" ht="13.5" x14ac:dyDescent="0.35">
      <c r="A591" s="2" t="s">
        <v>165</v>
      </c>
      <c r="B591" s="5">
        <v>45323</v>
      </c>
      <c r="C591" s="93"/>
      <c r="D591" s="93">
        <v>554.58000000000004</v>
      </c>
      <c r="E591" s="93">
        <f t="shared" si="9"/>
        <v>554.58000000000004</v>
      </c>
      <c r="F591" s="2" t="s">
        <v>539</v>
      </c>
      <c r="G591" s="94" t="s">
        <v>540</v>
      </c>
      <c r="H591" s="94" t="s">
        <v>655</v>
      </c>
      <c r="I591" s="2" t="str">
        <f>IF(MONTH(B591)&lt;=Elaborazione!$C$1,G591&amp;H591,"")</f>
        <v>Consulenze &amp; serviziProduzione</v>
      </c>
    </row>
    <row r="592" spans="1:9" ht="13.5" x14ac:dyDescent="0.35">
      <c r="A592" s="2" t="s">
        <v>249</v>
      </c>
      <c r="B592" s="5">
        <v>45323</v>
      </c>
      <c r="C592" s="93">
        <v>7500</v>
      </c>
      <c r="D592" s="93"/>
      <c r="E592" s="93">
        <f t="shared" si="9"/>
        <v>-7500</v>
      </c>
      <c r="F592" s="2" t="s">
        <v>545</v>
      </c>
      <c r="G592" s="94" t="s">
        <v>540</v>
      </c>
      <c r="H592" s="94" t="s">
        <v>655</v>
      </c>
      <c r="I592" s="2" t="str">
        <f>IF(MONTH(B592)&lt;=Elaborazione!$C$1,G592&amp;H592,"")</f>
        <v>Consulenze &amp; serviziProduzione</v>
      </c>
    </row>
    <row r="593" spans="1:9" ht="13.5" x14ac:dyDescent="0.35">
      <c r="A593" s="2" t="s">
        <v>250</v>
      </c>
      <c r="B593" s="5">
        <v>45323</v>
      </c>
      <c r="C593" s="93">
        <v>183</v>
      </c>
      <c r="D593" s="93">
        <v>0</v>
      </c>
      <c r="E593" s="93">
        <f t="shared" si="9"/>
        <v>-183</v>
      </c>
      <c r="F593" s="2" t="s">
        <v>566</v>
      </c>
      <c r="G593" s="94" t="s">
        <v>524</v>
      </c>
      <c r="H593" s="94" t="s">
        <v>655</v>
      </c>
      <c r="I593" s="2" t="str">
        <f>IF(MONTH(B593)&lt;=Elaborazione!$C$1,G593&amp;H593,"")</f>
        <v>Spese generaliProduzione</v>
      </c>
    </row>
    <row r="594" spans="1:9" ht="13.5" x14ac:dyDescent="0.35">
      <c r="A594" s="2" t="s">
        <v>251</v>
      </c>
      <c r="B594" s="5">
        <v>45323</v>
      </c>
      <c r="C594" s="93">
        <v>25</v>
      </c>
      <c r="D594" s="93"/>
      <c r="E594" s="93">
        <f t="shared" si="9"/>
        <v>-25</v>
      </c>
      <c r="F594" s="2" t="s">
        <v>564</v>
      </c>
      <c r="G594" s="94" t="s">
        <v>524</v>
      </c>
      <c r="H594" s="94" t="s">
        <v>655</v>
      </c>
      <c r="I594" s="2" t="str">
        <f>IF(MONTH(B594)&lt;=Elaborazione!$C$1,G594&amp;H594,"")</f>
        <v>Spese generaliProduzione</v>
      </c>
    </row>
    <row r="595" spans="1:9" ht="13.5" x14ac:dyDescent="0.35">
      <c r="A595" s="2" t="s">
        <v>252</v>
      </c>
      <c r="B595" s="5">
        <v>45323</v>
      </c>
      <c r="C595" s="93">
        <v>25</v>
      </c>
      <c r="D595" s="93">
        <v>3</v>
      </c>
      <c r="E595" s="93">
        <f t="shared" si="9"/>
        <v>-22</v>
      </c>
      <c r="F595" s="2" t="s">
        <v>565</v>
      </c>
      <c r="G595" s="94" t="s">
        <v>524</v>
      </c>
      <c r="H595" s="94" t="s">
        <v>655</v>
      </c>
      <c r="I595" s="2" t="str">
        <f>IF(MONTH(B595)&lt;=Elaborazione!$C$1,G595&amp;H595,"")</f>
        <v>Spese generaliProduzione</v>
      </c>
    </row>
    <row r="596" spans="1:9" ht="13.5" x14ac:dyDescent="0.35">
      <c r="A596" s="2" t="s">
        <v>11</v>
      </c>
      <c r="B596" s="5">
        <v>45323</v>
      </c>
      <c r="C596" s="93">
        <v>42</v>
      </c>
      <c r="D596" s="93">
        <v>7945</v>
      </c>
      <c r="E596" s="93">
        <f t="shared" si="9"/>
        <v>7903</v>
      </c>
      <c r="F596" s="2" t="s">
        <v>571</v>
      </c>
      <c r="G596" s="94" t="s">
        <v>570</v>
      </c>
      <c r="H596" s="94" t="s">
        <v>655</v>
      </c>
      <c r="I596" s="2" t="str">
        <f>IF(MONTH(B596)&lt;=Elaborazione!$C$1,G596&amp;H596,"")</f>
        <v>FormazioneProduzione</v>
      </c>
    </row>
    <row r="597" spans="1:9" ht="13.5" x14ac:dyDescent="0.35">
      <c r="A597" s="2" t="s">
        <v>12</v>
      </c>
      <c r="B597" s="5">
        <v>45323</v>
      </c>
      <c r="C597" s="93">
        <v>3234</v>
      </c>
      <c r="D597" s="93"/>
      <c r="E597" s="93">
        <f t="shared" si="9"/>
        <v>-3234</v>
      </c>
      <c r="F597" s="2" t="s">
        <v>572</v>
      </c>
      <c r="G597" s="94" t="s">
        <v>570</v>
      </c>
      <c r="H597" s="94" t="s">
        <v>655</v>
      </c>
      <c r="I597" s="2" t="str">
        <f>IF(MONTH(B597)&lt;=Elaborazione!$C$1,G597&amp;H597,"")</f>
        <v>FormazioneProduzione</v>
      </c>
    </row>
    <row r="598" spans="1:9" ht="13.5" x14ac:dyDescent="0.35">
      <c r="A598" s="2" t="s">
        <v>361</v>
      </c>
      <c r="B598" s="5">
        <v>45323</v>
      </c>
      <c r="C598" s="93"/>
      <c r="D598" s="93">
        <v>-600</v>
      </c>
      <c r="E598" s="93">
        <f t="shared" si="9"/>
        <v>-600</v>
      </c>
      <c r="F598" s="2" t="s">
        <v>553</v>
      </c>
      <c r="G598" s="94" t="s">
        <v>550</v>
      </c>
      <c r="H598" s="94" t="s">
        <v>655</v>
      </c>
      <c r="I598" s="2" t="str">
        <f>IF(MONTH(B598)&lt;=Elaborazione!$C$1,G598&amp;H598,"")</f>
        <v>Spese promozionaliProduzione</v>
      </c>
    </row>
    <row r="599" spans="1:9" ht="13.5" x14ac:dyDescent="0.35">
      <c r="A599" s="2" t="s">
        <v>253</v>
      </c>
      <c r="B599" s="5">
        <v>45323</v>
      </c>
      <c r="C599" s="93">
        <v>3333</v>
      </c>
      <c r="D599" s="93">
        <v>6000</v>
      </c>
      <c r="E599" s="93">
        <f t="shared" si="9"/>
        <v>2667</v>
      </c>
      <c r="F599" s="2" t="s">
        <v>555</v>
      </c>
      <c r="G599" s="94" t="s">
        <v>550</v>
      </c>
      <c r="H599" s="94" t="s">
        <v>655</v>
      </c>
      <c r="I599" s="2" t="str">
        <f>IF(MONTH(B599)&lt;=Elaborazione!$C$1,G599&amp;H599,"")</f>
        <v>Spese promozionaliProduzione</v>
      </c>
    </row>
    <row r="600" spans="1:9" ht="13.5" x14ac:dyDescent="0.35">
      <c r="A600" s="2" t="s">
        <v>167</v>
      </c>
      <c r="B600" s="5">
        <v>45323</v>
      </c>
      <c r="C600" s="93"/>
      <c r="D600" s="93">
        <v>25.91</v>
      </c>
      <c r="E600" s="93">
        <f t="shared" si="9"/>
        <v>25.91</v>
      </c>
      <c r="F600" s="2" t="s">
        <v>526</v>
      </c>
      <c r="G600" s="94" t="s">
        <v>524</v>
      </c>
      <c r="H600" s="94" t="s">
        <v>655</v>
      </c>
      <c r="I600" s="2" t="str">
        <f>IF(MONTH(B600)&lt;=Elaborazione!$C$1,G600&amp;H600,"")</f>
        <v>Spese generaliProduzione</v>
      </c>
    </row>
    <row r="601" spans="1:9" ht="13.5" x14ac:dyDescent="0.35">
      <c r="A601" s="2" t="s">
        <v>254</v>
      </c>
      <c r="B601" s="5">
        <v>45323</v>
      </c>
      <c r="C601" s="93">
        <v>42</v>
      </c>
      <c r="D601" s="93"/>
      <c r="E601" s="93">
        <f t="shared" si="9"/>
        <v>-42</v>
      </c>
      <c r="F601" s="2" t="s">
        <v>525</v>
      </c>
      <c r="G601" s="94" t="s">
        <v>524</v>
      </c>
      <c r="H601" s="94" t="s">
        <v>655</v>
      </c>
      <c r="I601" s="2" t="str">
        <f>IF(MONTH(B601)&lt;=Elaborazione!$C$1,G601&amp;H601,"")</f>
        <v>Spese generaliProduzione</v>
      </c>
    </row>
    <row r="602" spans="1:9" ht="13.5" x14ac:dyDescent="0.35">
      <c r="A602" s="2" t="s">
        <v>255</v>
      </c>
      <c r="B602" s="5">
        <v>45323</v>
      </c>
      <c r="C602" s="93">
        <v>750</v>
      </c>
      <c r="D602" s="93"/>
      <c r="E602" s="93">
        <f t="shared" si="9"/>
        <v>-750</v>
      </c>
      <c r="F602" s="2" t="s">
        <v>512</v>
      </c>
      <c r="G602" s="94" t="s">
        <v>506</v>
      </c>
      <c r="H602" s="94" t="s">
        <v>655</v>
      </c>
      <c r="I602" s="2" t="str">
        <f>IF(MONTH(B602)&lt;=Elaborazione!$C$1,G602&amp;H602,"")</f>
        <v>PersonaleProduzione</v>
      </c>
    </row>
    <row r="603" spans="1:9" ht="13.5" x14ac:dyDescent="0.35">
      <c r="A603" s="2" t="s">
        <v>168</v>
      </c>
      <c r="B603" s="5">
        <v>45323</v>
      </c>
      <c r="C603" s="93"/>
      <c r="D603" s="93">
        <v>582</v>
      </c>
      <c r="E603" s="93">
        <f t="shared" si="9"/>
        <v>582</v>
      </c>
      <c r="F603" s="2" t="s">
        <v>520</v>
      </c>
      <c r="G603" s="94" t="s">
        <v>506</v>
      </c>
      <c r="H603" s="94" t="s">
        <v>655</v>
      </c>
      <c r="I603" s="2" t="str">
        <f>IF(MONTH(B603)&lt;=Elaborazione!$C$1,G603&amp;H603,"")</f>
        <v>PersonaleProduzione</v>
      </c>
    </row>
    <row r="604" spans="1:9" ht="13.5" x14ac:dyDescent="0.35">
      <c r="A604" s="2" t="s">
        <v>13</v>
      </c>
      <c r="B604" s="5">
        <v>45323</v>
      </c>
      <c r="C604" s="93">
        <v>275</v>
      </c>
      <c r="D604" s="93">
        <v>127.85</v>
      </c>
      <c r="E604" s="93">
        <f t="shared" si="9"/>
        <v>-147.15</v>
      </c>
      <c r="F604" s="2" t="s">
        <v>513</v>
      </c>
      <c r="G604" s="94" t="s">
        <v>506</v>
      </c>
      <c r="H604" s="94" t="s">
        <v>655</v>
      </c>
      <c r="I604" s="2" t="str">
        <f>IF(MONTH(B604)&lt;=Elaborazione!$C$1,G604&amp;H604,"")</f>
        <v>PersonaleProduzione</v>
      </c>
    </row>
    <row r="605" spans="1:9" ht="13.5" x14ac:dyDescent="0.35">
      <c r="A605" s="2" t="s">
        <v>363</v>
      </c>
      <c r="B605" s="5">
        <v>45323</v>
      </c>
      <c r="C605" s="93"/>
      <c r="D605" s="93">
        <v>-0.72</v>
      </c>
      <c r="E605" s="93">
        <f t="shared" si="9"/>
        <v>-0.72</v>
      </c>
      <c r="F605" s="2" t="s">
        <v>533</v>
      </c>
      <c r="G605" s="2" t="s">
        <v>689</v>
      </c>
      <c r="H605" s="94" t="s">
        <v>655</v>
      </c>
      <c r="I605" s="2" t="str">
        <f>IF(MONTH(B605)&lt;=Elaborazione!$C$1,G605&amp;H605,"")</f>
        <v>Imposte e tasseProduzione</v>
      </c>
    </row>
    <row r="606" spans="1:9" ht="13.5" x14ac:dyDescent="0.35">
      <c r="A606" s="2" t="s">
        <v>364</v>
      </c>
      <c r="B606" s="5">
        <v>45323</v>
      </c>
      <c r="C606" s="93"/>
      <c r="D606" s="93">
        <v>-1.4551915228366852E-11</v>
      </c>
      <c r="E606" s="93">
        <f t="shared" si="9"/>
        <v>-1.4551915228366852E-11</v>
      </c>
      <c r="F606" s="2" t="s">
        <v>575</v>
      </c>
      <c r="G606" s="94" t="s">
        <v>504</v>
      </c>
      <c r="H606" s="94" t="s">
        <v>655</v>
      </c>
      <c r="I606" s="2" t="str">
        <f>IF(MONTH(B606)&lt;=Elaborazione!$C$1,G606&amp;H606,"")</f>
        <v>AllocazioniProduzione</v>
      </c>
    </row>
    <row r="607" spans="1:9" ht="13.5" x14ac:dyDescent="0.35">
      <c r="A607" s="2" t="s">
        <v>14</v>
      </c>
      <c r="B607" s="5">
        <v>45323</v>
      </c>
      <c r="C607" s="93">
        <v>51356.06</v>
      </c>
      <c r="D607" s="93">
        <v>58623.03</v>
      </c>
      <c r="E607" s="93">
        <f t="shared" si="9"/>
        <v>7266.9700000000012</v>
      </c>
      <c r="F607" s="2" t="s">
        <v>574</v>
      </c>
      <c r="G607" s="94" t="s">
        <v>504</v>
      </c>
      <c r="H607" s="94" t="s">
        <v>655</v>
      </c>
      <c r="I607" s="2" t="str">
        <f>IF(MONTH(B607)&lt;=Elaborazione!$C$1,G607&amp;H607,"")</f>
        <v>AllocazioniProduzione</v>
      </c>
    </row>
    <row r="608" spans="1:9" ht="13.5" x14ac:dyDescent="0.35">
      <c r="A608" s="2" t="s">
        <v>15</v>
      </c>
      <c r="B608" s="5">
        <v>45323</v>
      </c>
      <c r="C608" s="93">
        <v>13199</v>
      </c>
      <c r="D608" s="93">
        <v>10774.94</v>
      </c>
      <c r="E608" s="93">
        <f t="shared" si="9"/>
        <v>-2424.0599999999995</v>
      </c>
      <c r="F608" s="2" t="s">
        <v>508</v>
      </c>
      <c r="G608" s="94" t="s">
        <v>506</v>
      </c>
      <c r="H608" s="2" t="s">
        <v>665</v>
      </c>
      <c r="I608" s="2" t="str">
        <f>IF(MONTH(B608)&lt;=Elaborazione!$C$1,G608&amp;H608,"")</f>
        <v>PersonaleVendite US</v>
      </c>
    </row>
    <row r="609" spans="1:9" ht="13.5" x14ac:dyDescent="0.35">
      <c r="A609" s="2" t="s">
        <v>256</v>
      </c>
      <c r="B609" s="5">
        <v>45323</v>
      </c>
      <c r="C609" s="93">
        <v>242</v>
      </c>
      <c r="D609" s="93"/>
      <c r="E609" s="93">
        <f t="shared" si="9"/>
        <v>-242</v>
      </c>
      <c r="F609" s="2" t="s">
        <v>518</v>
      </c>
      <c r="G609" s="94" t="s">
        <v>506</v>
      </c>
      <c r="H609" s="2" t="s">
        <v>665</v>
      </c>
      <c r="I609" s="2" t="str">
        <f>IF(MONTH(B609)&lt;=Elaborazione!$C$1,G609&amp;H609,"")</f>
        <v>PersonaleVendite US</v>
      </c>
    </row>
    <row r="610" spans="1:9" ht="13.5" x14ac:dyDescent="0.35">
      <c r="A610" s="2" t="s">
        <v>16</v>
      </c>
      <c r="B610" s="5">
        <v>45323</v>
      </c>
      <c r="C610" s="93">
        <v>125</v>
      </c>
      <c r="D610" s="93">
        <v>67.5</v>
      </c>
      <c r="E610" s="93">
        <f t="shared" si="9"/>
        <v>-57.5</v>
      </c>
      <c r="F610" s="2" t="s">
        <v>509</v>
      </c>
      <c r="G610" s="94" t="s">
        <v>506</v>
      </c>
      <c r="H610" s="2" t="s">
        <v>665</v>
      </c>
      <c r="I610" s="2" t="str">
        <f>IF(MONTH(B610)&lt;=Elaborazione!$C$1,G610&amp;H610,"")</f>
        <v>PersonaleVendite US</v>
      </c>
    </row>
    <row r="611" spans="1:9" ht="13.5" x14ac:dyDescent="0.35">
      <c r="A611" s="2" t="s">
        <v>257</v>
      </c>
      <c r="B611" s="5">
        <v>45323</v>
      </c>
      <c r="C611" s="93">
        <v>33</v>
      </c>
      <c r="D611" s="93"/>
      <c r="E611" s="93">
        <f t="shared" si="9"/>
        <v>-33</v>
      </c>
      <c r="F611" s="2" t="s">
        <v>519</v>
      </c>
      <c r="G611" s="94" t="s">
        <v>506</v>
      </c>
      <c r="H611" s="2" t="s">
        <v>665</v>
      </c>
      <c r="I611" s="2" t="str">
        <f>IF(MONTH(B611)&lt;=Elaborazione!$C$1,G611&amp;H611,"")</f>
        <v>PersonaleVendite US</v>
      </c>
    </row>
    <row r="612" spans="1:9" ht="13.5" x14ac:dyDescent="0.35">
      <c r="A612" s="2" t="s">
        <v>17</v>
      </c>
      <c r="B612" s="5">
        <v>45323</v>
      </c>
      <c r="C612" s="93">
        <v>1632</v>
      </c>
      <c r="D612" s="93">
        <v>2226.3000000000002</v>
      </c>
      <c r="E612" s="93">
        <f t="shared" si="9"/>
        <v>594.30000000000018</v>
      </c>
      <c r="F612" s="2" t="s">
        <v>516</v>
      </c>
      <c r="G612" s="94" t="s">
        <v>506</v>
      </c>
      <c r="H612" s="2" t="s">
        <v>665</v>
      </c>
      <c r="I612" s="2" t="str">
        <f>IF(MONTH(B612)&lt;=Elaborazione!$C$1,G612&amp;H612,"")</f>
        <v>PersonaleVendite US</v>
      </c>
    </row>
    <row r="613" spans="1:9" ht="13.5" x14ac:dyDescent="0.35">
      <c r="A613" s="2" t="s">
        <v>18</v>
      </c>
      <c r="B613" s="5">
        <v>45323</v>
      </c>
      <c r="C613" s="93">
        <v>5917</v>
      </c>
      <c r="D613" s="93">
        <v>4702.1899999999996</v>
      </c>
      <c r="E613" s="93">
        <f t="shared" si="9"/>
        <v>-1214.8100000000004</v>
      </c>
      <c r="F613" s="2" t="s">
        <v>510</v>
      </c>
      <c r="G613" s="94" t="s">
        <v>506</v>
      </c>
      <c r="H613" s="2" t="s">
        <v>665</v>
      </c>
      <c r="I613" s="2" t="str">
        <f>IF(MONTH(B613)&lt;=Elaborazione!$C$1,G613&amp;H613,"")</f>
        <v>PersonaleVendite US</v>
      </c>
    </row>
    <row r="614" spans="1:9" ht="13.5" x14ac:dyDescent="0.35">
      <c r="A614" s="2" t="s">
        <v>169</v>
      </c>
      <c r="B614" s="5">
        <v>45323</v>
      </c>
      <c r="C614" s="93"/>
      <c r="D614" s="93">
        <v>1151.29</v>
      </c>
      <c r="E614" s="93">
        <f t="shared" si="9"/>
        <v>1151.29</v>
      </c>
      <c r="F614" s="2" t="s">
        <v>514</v>
      </c>
      <c r="G614" s="94" t="s">
        <v>506</v>
      </c>
      <c r="H614" s="2" t="s">
        <v>665</v>
      </c>
      <c r="I614" s="2" t="str">
        <f>IF(MONTH(B614)&lt;=Elaborazione!$C$1,G614&amp;H614,"")</f>
        <v>PersonaleVendite US</v>
      </c>
    </row>
    <row r="615" spans="1:9" ht="13.5" x14ac:dyDescent="0.35">
      <c r="A615" s="2" t="s">
        <v>19</v>
      </c>
      <c r="B615" s="5">
        <v>45323</v>
      </c>
      <c r="C615" s="93">
        <v>170</v>
      </c>
      <c r="D615" s="93">
        <v>78.830000000000126</v>
      </c>
      <c r="E615" s="93">
        <f t="shared" si="9"/>
        <v>-91.169999999999874</v>
      </c>
      <c r="F615" s="2" t="s">
        <v>511</v>
      </c>
      <c r="G615" s="94" t="s">
        <v>506</v>
      </c>
      <c r="H615" s="2" t="s">
        <v>665</v>
      </c>
      <c r="I615" s="2" t="str">
        <f>IF(MONTH(B615)&lt;=Elaborazione!$C$1,G615&amp;H615,"")</f>
        <v>PersonaleVendite US</v>
      </c>
    </row>
    <row r="616" spans="1:9" ht="13.5" x14ac:dyDescent="0.35">
      <c r="A616" s="2" t="s">
        <v>20</v>
      </c>
      <c r="B616" s="5">
        <v>45323</v>
      </c>
      <c r="C616" s="93">
        <v>395</v>
      </c>
      <c r="D616" s="93">
        <v>-7</v>
      </c>
      <c r="E616" s="93">
        <f t="shared" si="9"/>
        <v>-402</v>
      </c>
      <c r="F616" s="2" t="s">
        <v>515</v>
      </c>
      <c r="G616" s="94" t="s">
        <v>506</v>
      </c>
      <c r="H616" s="2" t="s">
        <v>665</v>
      </c>
      <c r="I616" s="2" t="str">
        <f>IF(MONTH(B616)&lt;=Elaborazione!$C$1,G616&amp;H616,"")</f>
        <v>PersonaleVendite US</v>
      </c>
    </row>
    <row r="617" spans="1:9" ht="13.5" x14ac:dyDescent="0.35">
      <c r="A617" s="2" t="s">
        <v>21</v>
      </c>
      <c r="B617" s="5">
        <v>45323</v>
      </c>
      <c r="C617" s="93">
        <v>1337</v>
      </c>
      <c r="D617" s="93">
        <v>5010.25</v>
      </c>
      <c r="E617" s="93">
        <f t="shared" si="9"/>
        <v>3673.25</v>
      </c>
      <c r="F617" s="2" t="s">
        <v>523</v>
      </c>
      <c r="G617" s="94" t="s">
        <v>506</v>
      </c>
      <c r="H617" s="2" t="s">
        <v>665</v>
      </c>
      <c r="I617" s="2" t="str">
        <f>IF(MONTH(B617)&lt;=Elaborazione!$C$1,G617&amp;H617,"")</f>
        <v>PersonaleVendite US</v>
      </c>
    </row>
    <row r="618" spans="1:9" ht="13.5" x14ac:dyDescent="0.35">
      <c r="A618" s="2" t="s">
        <v>258</v>
      </c>
      <c r="B618" s="5">
        <v>45323</v>
      </c>
      <c r="C618" s="93">
        <v>3000</v>
      </c>
      <c r="D618" s="93">
        <v>2738.7</v>
      </c>
      <c r="E618" s="93">
        <f t="shared" si="9"/>
        <v>-261.30000000000018</v>
      </c>
      <c r="F618" s="2" t="s">
        <v>530</v>
      </c>
      <c r="G618" s="94" t="s">
        <v>506</v>
      </c>
      <c r="H618" s="2" t="s">
        <v>665</v>
      </c>
      <c r="I618" s="2" t="str">
        <f>IF(MONTH(B618)&lt;=Elaborazione!$C$1,G618&amp;H618,"")</f>
        <v>PersonaleVendite US</v>
      </c>
    </row>
    <row r="619" spans="1:9" ht="13.5" x14ac:dyDescent="0.35">
      <c r="A619" s="2" t="s">
        <v>147</v>
      </c>
      <c r="B619" s="5">
        <v>45323</v>
      </c>
      <c r="C619" s="93"/>
      <c r="D619" s="93">
        <v>-530.27</v>
      </c>
      <c r="E619" s="93">
        <f t="shared" si="9"/>
        <v>-530.27</v>
      </c>
      <c r="F619" s="2" t="s">
        <v>562</v>
      </c>
      <c r="G619" s="94" t="s">
        <v>561</v>
      </c>
      <c r="H619" s="2" t="s">
        <v>665</v>
      </c>
      <c r="I619" s="2" t="str">
        <f>IF(MONTH(B619)&lt;=Elaborazione!$C$1,G619&amp;H619,"")</f>
        <v>Ricerca del personaleVendite US</v>
      </c>
    </row>
    <row r="620" spans="1:9" ht="13.5" x14ac:dyDescent="0.35">
      <c r="A620" s="2" t="s">
        <v>365</v>
      </c>
      <c r="B620" s="5">
        <v>45323</v>
      </c>
      <c r="C620" s="93"/>
      <c r="D620" s="93">
        <v>530.27</v>
      </c>
      <c r="E620" s="93">
        <f t="shared" si="9"/>
        <v>530.27</v>
      </c>
      <c r="F620" s="2" t="s">
        <v>563</v>
      </c>
      <c r="G620" s="94" t="s">
        <v>561</v>
      </c>
      <c r="H620" s="2" t="s">
        <v>665</v>
      </c>
      <c r="I620" s="2" t="str">
        <f>IF(MONTH(B620)&lt;=Elaborazione!$C$1,G620&amp;H620,"")</f>
        <v>Ricerca del personaleVendite US</v>
      </c>
    </row>
    <row r="621" spans="1:9" ht="13.5" x14ac:dyDescent="0.35">
      <c r="A621" s="2" t="s">
        <v>366</v>
      </c>
      <c r="B621" s="5">
        <v>45323</v>
      </c>
      <c r="C621" s="93"/>
      <c r="D621" s="93">
        <v>13500</v>
      </c>
      <c r="E621" s="93">
        <f t="shared" si="9"/>
        <v>13500</v>
      </c>
      <c r="F621" s="2" t="s">
        <v>548</v>
      </c>
      <c r="G621" s="94" t="s">
        <v>540</v>
      </c>
      <c r="H621" s="2" t="s">
        <v>665</v>
      </c>
      <c r="I621" s="2" t="str">
        <f>IF(MONTH(B621)&lt;=Elaborazione!$C$1,G621&amp;H621,"")</f>
        <v>Consulenze &amp; serviziVendite US</v>
      </c>
    </row>
    <row r="622" spans="1:9" ht="13.5" x14ac:dyDescent="0.35">
      <c r="A622" s="2" t="s">
        <v>22</v>
      </c>
      <c r="B622" s="5">
        <v>45323</v>
      </c>
      <c r="C622" s="93">
        <v>7500</v>
      </c>
      <c r="D622" s="93">
        <v>7200</v>
      </c>
      <c r="E622" s="93">
        <f t="shared" si="9"/>
        <v>-300</v>
      </c>
      <c r="F622" s="2" t="s">
        <v>539</v>
      </c>
      <c r="G622" s="94" t="s">
        <v>540</v>
      </c>
      <c r="H622" s="2" t="s">
        <v>665</v>
      </c>
      <c r="I622" s="2" t="str">
        <f>IF(MONTH(B622)&lt;=Elaborazione!$C$1,G622&amp;H622,"")</f>
        <v>Consulenze &amp; serviziVendite US</v>
      </c>
    </row>
    <row r="623" spans="1:9" ht="13.5" x14ac:dyDescent="0.35">
      <c r="A623" s="2" t="s">
        <v>23</v>
      </c>
      <c r="B623" s="5">
        <v>45323</v>
      </c>
      <c r="C623" s="93">
        <v>50</v>
      </c>
      <c r="D623" s="93">
        <v>560</v>
      </c>
      <c r="E623" s="93">
        <f t="shared" si="9"/>
        <v>510</v>
      </c>
      <c r="F623" s="2" t="s">
        <v>564</v>
      </c>
      <c r="G623" s="94" t="s">
        <v>524</v>
      </c>
      <c r="H623" s="2" t="s">
        <v>665</v>
      </c>
      <c r="I623" s="2" t="str">
        <f>IF(MONTH(B623)&lt;=Elaborazione!$C$1,G623&amp;H623,"")</f>
        <v>Spese generaliVendite US</v>
      </c>
    </row>
    <row r="624" spans="1:9" ht="13.5" x14ac:dyDescent="0.35">
      <c r="A624" s="2" t="s">
        <v>367</v>
      </c>
      <c r="B624" s="5">
        <v>45323</v>
      </c>
      <c r="C624" s="93"/>
      <c r="D624" s="93">
        <v>800</v>
      </c>
      <c r="E624" s="93">
        <f t="shared" si="9"/>
        <v>800</v>
      </c>
      <c r="F624" s="2" t="s">
        <v>567</v>
      </c>
      <c r="G624" s="94" t="s">
        <v>524</v>
      </c>
      <c r="H624" s="2" t="s">
        <v>665</v>
      </c>
      <c r="I624" s="2" t="str">
        <f>IF(MONTH(B624)&lt;=Elaborazione!$C$1,G624&amp;H624,"")</f>
        <v>Spese generaliVendite US</v>
      </c>
    </row>
    <row r="625" spans="1:9" ht="13.5" x14ac:dyDescent="0.35">
      <c r="A625" s="2" t="s">
        <v>24</v>
      </c>
      <c r="B625" s="5">
        <v>45323</v>
      </c>
      <c r="C625" s="93">
        <v>50</v>
      </c>
      <c r="D625" s="93"/>
      <c r="E625" s="93">
        <f t="shared" si="9"/>
        <v>-50</v>
      </c>
      <c r="F625" s="2" t="s">
        <v>571</v>
      </c>
      <c r="G625" s="94" t="s">
        <v>570</v>
      </c>
      <c r="H625" s="2" t="s">
        <v>665</v>
      </c>
      <c r="I625" s="2" t="str">
        <f>IF(MONTH(B625)&lt;=Elaborazione!$C$1,G625&amp;H625,"")</f>
        <v>FormazioneVendite US</v>
      </c>
    </row>
    <row r="626" spans="1:9" ht="13.5" x14ac:dyDescent="0.35">
      <c r="A626" s="2" t="s">
        <v>170</v>
      </c>
      <c r="B626" s="5">
        <v>45323</v>
      </c>
      <c r="C626" s="93"/>
      <c r="D626" s="93">
        <v>-2520</v>
      </c>
      <c r="E626" s="93">
        <f t="shared" si="9"/>
        <v>-2520</v>
      </c>
      <c r="F626" s="2" t="s">
        <v>553</v>
      </c>
      <c r="G626" s="94" t="s">
        <v>550</v>
      </c>
      <c r="H626" s="2" t="s">
        <v>665</v>
      </c>
      <c r="I626" s="2" t="str">
        <f>IF(MONTH(B626)&lt;=Elaborazione!$C$1,G626&amp;H626,"")</f>
        <v>Spese promozionaliVendite US</v>
      </c>
    </row>
    <row r="627" spans="1:9" ht="13.5" x14ac:dyDescent="0.35">
      <c r="A627" s="2" t="s">
        <v>171</v>
      </c>
      <c r="B627" s="5">
        <v>45323</v>
      </c>
      <c r="C627" s="93"/>
      <c r="D627" s="93">
        <v>25.91</v>
      </c>
      <c r="E627" s="93">
        <f t="shared" si="9"/>
        <v>25.91</v>
      </c>
      <c r="F627" s="2" t="s">
        <v>526</v>
      </c>
      <c r="G627" s="94" t="s">
        <v>524</v>
      </c>
      <c r="H627" s="2" t="s">
        <v>665</v>
      </c>
      <c r="I627" s="2" t="str">
        <f>IF(MONTH(B627)&lt;=Elaborazione!$C$1,G627&amp;H627,"")</f>
        <v>Spese generaliVendite US</v>
      </c>
    </row>
    <row r="628" spans="1:9" ht="13.5" x14ac:dyDescent="0.35">
      <c r="A628" s="2" t="s">
        <v>25</v>
      </c>
      <c r="B628" s="5">
        <v>45323</v>
      </c>
      <c r="C628" s="93">
        <v>50</v>
      </c>
      <c r="D628" s="93">
        <v>-64</v>
      </c>
      <c r="E628" s="93">
        <f t="shared" si="9"/>
        <v>-114</v>
      </c>
      <c r="F628" s="2" t="s">
        <v>525</v>
      </c>
      <c r="G628" s="94" t="s">
        <v>524</v>
      </c>
      <c r="H628" s="2" t="s">
        <v>665</v>
      </c>
      <c r="I628" s="2" t="str">
        <f>IF(MONTH(B628)&lt;=Elaborazione!$C$1,G628&amp;H628,"")</f>
        <v>Spese generaliVendite US</v>
      </c>
    </row>
    <row r="629" spans="1:9" ht="13.5" x14ac:dyDescent="0.35">
      <c r="A629" s="2" t="s">
        <v>26</v>
      </c>
      <c r="B629" s="5">
        <v>45323</v>
      </c>
      <c r="C629" s="93">
        <v>1225</v>
      </c>
      <c r="D629" s="93">
        <v>995.44</v>
      </c>
      <c r="E629" s="93">
        <f t="shared" si="9"/>
        <v>-229.55999999999995</v>
      </c>
      <c r="F629" s="2" t="s">
        <v>512</v>
      </c>
      <c r="G629" s="94" t="s">
        <v>506</v>
      </c>
      <c r="H629" s="2" t="s">
        <v>665</v>
      </c>
      <c r="I629" s="2" t="str">
        <f>IF(MONTH(B629)&lt;=Elaborazione!$C$1,G629&amp;H629,"")</f>
        <v>PersonaleVendite US</v>
      </c>
    </row>
    <row r="630" spans="1:9" ht="13.5" x14ac:dyDescent="0.35">
      <c r="A630" s="2" t="s">
        <v>172</v>
      </c>
      <c r="B630" s="5">
        <v>45323</v>
      </c>
      <c r="C630" s="93"/>
      <c r="D630" s="93">
        <v>-175.06</v>
      </c>
      <c r="E630" s="93">
        <f t="shared" si="9"/>
        <v>-175.06</v>
      </c>
      <c r="F630" s="2" t="s">
        <v>520</v>
      </c>
      <c r="G630" s="94" t="s">
        <v>506</v>
      </c>
      <c r="H630" s="2" t="s">
        <v>665</v>
      </c>
      <c r="I630" s="2" t="str">
        <f>IF(MONTH(B630)&lt;=Elaborazione!$C$1,G630&amp;H630,"")</f>
        <v>PersonaleVendite US</v>
      </c>
    </row>
    <row r="631" spans="1:9" ht="13.5" x14ac:dyDescent="0.35">
      <c r="A631" s="2" t="s">
        <v>27</v>
      </c>
      <c r="B631" s="5">
        <v>45323</v>
      </c>
      <c r="C631" s="93">
        <v>275</v>
      </c>
      <c r="D631" s="93">
        <v>809.67</v>
      </c>
      <c r="E631" s="93">
        <f t="shared" si="9"/>
        <v>534.66999999999996</v>
      </c>
      <c r="F631" s="2" t="s">
        <v>513</v>
      </c>
      <c r="G631" s="94" t="s">
        <v>506</v>
      </c>
      <c r="H631" s="2" t="s">
        <v>665</v>
      </c>
      <c r="I631" s="2" t="str">
        <f>IF(MONTH(B631)&lt;=Elaborazione!$C$1,G631&amp;H631,"")</f>
        <v>PersonaleVendite US</v>
      </c>
    </row>
    <row r="632" spans="1:9" ht="13.5" x14ac:dyDescent="0.35">
      <c r="A632" s="2" t="s">
        <v>28</v>
      </c>
      <c r="B632" s="5">
        <v>45323</v>
      </c>
      <c r="C632" s="93">
        <v>23174</v>
      </c>
      <c r="D632" s="93">
        <v>23572.54</v>
      </c>
      <c r="E632" s="93">
        <f t="shared" si="9"/>
        <v>398.54000000000087</v>
      </c>
      <c r="F632" s="2" t="s">
        <v>508</v>
      </c>
      <c r="G632" s="94" t="s">
        <v>506</v>
      </c>
      <c r="H632" s="2" t="s">
        <v>665</v>
      </c>
      <c r="I632" s="2" t="str">
        <f>IF(MONTH(B632)&lt;=Elaborazione!$C$1,G632&amp;H632,"")</f>
        <v>PersonaleVendite US</v>
      </c>
    </row>
    <row r="633" spans="1:9" ht="13.5" x14ac:dyDescent="0.35">
      <c r="A633" s="2" t="s">
        <v>259</v>
      </c>
      <c r="B633" s="5">
        <v>45323</v>
      </c>
      <c r="C633" s="93">
        <v>1208</v>
      </c>
      <c r="D633" s="93"/>
      <c r="E633" s="93">
        <f t="shared" si="9"/>
        <v>-1208</v>
      </c>
      <c r="F633" s="2" t="s">
        <v>518</v>
      </c>
      <c r="G633" s="94" t="s">
        <v>506</v>
      </c>
      <c r="H633" s="2" t="s">
        <v>665</v>
      </c>
      <c r="I633" s="2" t="str">
        <f>IF(MONTH(B633)&lt;=Elaborazione!$C$1,G633&amp;H633,"")</f>
        <v>PersonaleVendite US</v>
      </c>
    </row>
    <row r="634" spans="1:9" ht="13.5" x14ac:dyDescent="0.35">
      <c r="A634" s="2" t="s">
        <v>260</v>
      </c>
      <c r="B634" s="5">
        <v>45323</v>
      </c>
      <c r="C634" s="93">
        <v>58</v>
      </c>
      <c r="D634" s="93"/>
      <c r="E634" s="93">
        <f t="shared" si="9"/>
        <v>-58</v>
      </c>
      <c r="F634" s="2" t="s">
        <v>519</v>
      </c>
      <c r="G634" s="94" t="s">
        <v>506</v>
      </c>
      <c r="H634" s="2" t="s">
        <v>665</v>
      </c>
      <c r="I634" s="2" t="str">
        <f>IF(MONTH(B634)&lt;=Elaborazione!$C$1,G634&amp;H634,"")</f>
        <v>PersonaleVendite US</v>
      </c>
    </row>
    <row r="635" spans="1:9" ht="13.5" x14ac:dyDescent="0.35">
      <c r="A635" s="2" t="s">
        <v>29</v>
      </c>
      <c r="B635" s="5">
        <v>45323</v>
      </c>
      <c r="C635" s="93">
        <v>4329</v>
      </c>
      <c r="D635" s="93">
        <v>4651.8100000000004</v>
      </c>
      <c r="E635" s="93">
        <f t="shared" si="9"/>
        <v>322.8100000000004</v>
      </c>
      <c r="F635" s="2" t="s">
        <v>516</v>
      </c>
      <c r="G635" s="94" t="s">
        <v>506</v>
      </c>
      <c r="H635" s="2" t="s">
        <v>665</v>
      </c>
      <c r="I635" s="2" t="str">
        <f>IF(MONTH(B635)&lt;=Elaborazione!$C$1,G635&amp;H635,"")</f>
        <v>PersonaleVendite US</v>
      </c>
    </row>
    <row r="636" spans="1:9" ht="13.5" x14ac:dyDescent="0.35">
      <c r="A636" s="2" t="s">
        <v>30</v>
      </c>
      <c r="B636" s="5">
        <v>45323</v>
      </c>
      <c r="C636" s="93">
        <v>11448</v>
      </c>
      <c r="D636" s="93">
        <v>11840.81</v>
      </c>
      <c r="E636" s="93">
        <f t="shared" si="9"/>
        <v>392.80999999999949</v>
      </c>
      <c r="F636" s="2" t="s">
        <v>510</v>
      </c>
      <c r="G636" s="94" t="s">
        <v>506</v>
      </c>
      <c r="H636" s="2" t="s">
        <v>665</v>
      </c>
      <c r="I636" s="2" t="str">
        <f>IF(MONTH(B636)&lt;=Elaborazione!$C$1,G636&amp;H636,"")</f>
        <v>PersonaleVendite US</v>
      </c>
    </row>
    <row r="637" spans="1:9" ht="13.5" x14ac:dyDescent="0.35">
      <c r="A637" s="2" t="s">
        <v>173</v>
      </c>
      <c r="B637" s="5">
        <v>45323</v>
      </c>
      <c r="C637" s="93"/>
      <c r="D637" s="93">
        <v>1949.86</v>
      </c>
      <c r="E637" s="93">
        <f t="shared" si="9"/>
        <v>1949.86</v>
      </c>
      <c r="F637" s="2" t="s">
        <v>514</v>
      </c>
      <c r="G637" s="94" t="s">
        <v>506</v>
      </c>
      <c r="H637" s="2" t="s">
        <v>665</v>
      </c>
      <c r="I637" s="2" t="str">
        <f>IF(MONTH(B637)&lt;=Elaborazione!$C$1,G637&amp;H637,"")</f>
        <v>PersonaleVendite US</v>
      </c>
    </row>
    <row r="638" spans="1:9" ht="13.5" x14ac:dyDescent="0.35">
      <c r="A638" s="2" t="s">
        <v>31</v>
      </c>
      <c r="B638" s="5">
        <v>45323</v>
      </c>
      <c r="C638" s="93">
        <v>100</v>
      </c>
      <c r="D638" s="93">
        <v>52.41</v>
      </c>
      <c r="E638" s="93">
        <f t="shared" si="9"/>
        <v>-47.59</v>
      </c>
      <c r="F638" s="2" t="s">
        <v>511</v>
      </c>
      <c r="G638" s="94" t="s">
        <v>506</v>
      </c>
      <c r="H638" s="2" t="s">
        <v>665</v>
      </c>
      <c r="I638" s="2" t="str">
        <f>IF(MONTH(B638)&lt;=Elaborazione!$C$1,G638&amp;H638,"")</f>
        <v>PersonaleVendite US</v>
      </c>
    </row>
    <row r="639" spans="1:9" ht="13.5" x14ac:dyDescent="0.35">
      <c r="A639" s="2" t="s">
        <v>32</v>
      </c>
      <c r="B639" s="5">
        <v>45323</v>
      </c>
      <c r="C639" s="93">
        <v>1317</v>
      </c>
      <c r="D639" s="93">
        <v>1683.35</v>
      </c>
      <c r="E639" s="93">
        <f t="shared" si="9"/>
        <v>366.34999999999991</v>
      </c>
      <c r="F639" s="2" t="s">
        <v>515</v>
      </c>
      <c r="G639" s="94" t="s">
        <v>506</v>
      </c>
      <c r="H639" s="2" t="s">
        <v>665</v>
      </c>
      <c r="I639" s="2" t="str">
        <f>IF(MONTH(B639)&lt;=Elaborazione!$C$1,G639&amp;H639,"")</f>
        <v>PersonaleVendite US</v>
      </c>
    </row>
    <row r="640" spans="1:9" ht="13.5" x14ac:dyDescent="0.35">
      <c r="A640" s="2" t="s">
        <v>33</v>
      </c>
      <c r="B640" s="5">
        <v>45323</v>
      </c>
      <c r="C640" s="93">
        <v>4457</v>
      </c>
      <c r="D640" s="93">
        <v>8990.56</v>
      </c>
      <c r="E640" s="93">
        <f t="shared" si="9"/>
        <v>4533.5599999999995</v>
      </c>
      <c r="F640" s="2" t="s">
        <v>523</v>
      </c>
      <c r="G640" s="94" t="s">
        <v>506</v>
      </c>
      <c r="H640" s="2" t="s">
        <v>665</v>
      </c>
      <c r="I640" s="2" t="str">
        <f>IF(MONTH(B640)&lt;=Elaborazione!$C$1,G640&amp;H640,"")</f>
        <v>PersonaleVendite US</v>
      </c>
    </row>
    <row r="641" spans="1:9" ht="13.5" x14ac:dyDescent="0.35">
      <c r="A641" s="2" t="s">
        <v>261</v>
      </c>
      <c r="B641" s="5">
        <v>45323</v>
      </c>
      <c r="C641" s="93">
        <v>5420.88</v>
      </c>
      <c r="D641" s="93">
        <v>2102.1799999999998</v>
      </c>
      <c r="E641" s="93">
        <f t="shared" si="9"/>
        <v>-3318.7000000000003</v>
      </c>
      <c r="F641" s="2" t="s">
        <v>530</v>
      </c>
      <c r="G641" s="94" t="s">
        <v>506</v>
      </c>
      <c r="H641" s="2" t="s">
        <v>665</v>
      </c>
      <c r="I641" s="2" t="str">
        <f>IF(MONTH(B641)&lt;=Elaborazione!$C$1,G641&amp;H641,"")</f>
        <v>PersonaleVendite US</v>
      </c>
    </row>
    <row r="642" spans="1:9" ht="13.5" x14ac:dyDescent="0.35">
      <c r="A642" s="2" t="s">
        <v>262</v>
      </c>
      <c r="B642" s="5">
        <v>45323</v>
      </c>
      <c r="C642" s="93">
        <v>16800</v>
      </c>
      <c r="D642" s="93"/>
      <c r="E642" s="93">
        <f t="shared" si="9"/>
        <v>-16800</v>
      </c>
      <c r="F642" s="2" t="s">
        <v>563</v>
      </c>
      <c r="G642" s="94" t="s">
        <v>561</v>
      </c>
      <c r="H642" s="2" t="s">
        <v>665</v>
      </c>
      <c r="I642" s="2" t="str">
        <f>IF(MONTH(B642)&lt;=Elaborazione!$C$1,G642&amp;H642,"")</f>
        <v>Ricerca del personaleVendite US</v>
      </c>
    </row>
    <row r="643" spans="1:9" ht="13.5" x14ac:dyDescent="0.35">
      <c r="A643" s="2" t="s">
        <v>34</v>
      </c>
      <c r="B643" s="5">
        <v>45323</v>
      </c>
      <c r="C643" s="93">
        <v>100</v>
      </c>
      <c r="D643" s="93">
        <v>109.08</v>
      </c>
      <c r="E643" s="93">
        <f t="shared" ref="E643:E706" si="10">+D643-C643</f>
        <v>9.0799999999999983</v>
      </c>
      <c r="F643" s="2" t="s">
        <v>564</v>
      </c>
      <c r="G643" s="94" t="s">
        <v>524</v>
      </c>
      <c r="H643" s="2" t="s">
        <v>665</v>
      </c>
      <c r="I643" s="2" t="str">
        <f>IF(MONTH(B643)&lt;=Elaborazione!$C$1,G643&amp;H643,"")</f>
        <v>Spese generaliVendite US</v>
      </c>
    </row>
    <row r="644" spans="1:9" ht="13.5" x14ac:dyDescent="0.35">
      <c r="A644" s="2" t="s">
        <v>174</v>
      </c>
      <c r="B644" s="5">
        <v>45323</v>
      </c>
      <c r="C644" s="93"/>
      <c r="D644" s="93">
        <v>24.2</v>
      </c>
      <c r="E644" s="93">
        <f t="shared" si="10"/>
        <v>24.2</v>
      </c>
      <c r="F644" s="2" t="s">
        <v>565</v>
      </c>
      <c r="G644" s="94" t="s">
        <v>524</v>
      </c>
      <c r="H644" s="2" t="s">
        <v>665</v>
      </c>
      <c r="I644" s="2" t="str">
        <f>IF(MONTH(B644)&lt;=Elaborazione!$C$1,G644&amp;H644,"")</f>
        <v>Spese generaliVendite US</v>
      </c>
    </row>
    <row r="645" spans="1:9" ht="13.5" x14ac:dyDescent="0.35">
      <c r="A645" s="2" t="s">
        <v>263</v>
      </c>
      <c r="B645" s="5">
        <v>45323</v>
      </c>
      <c r="C645" s="93">
        <v>100</v>
      </c>
      <c r="D645" s="93"/>
      <c r="E645" s="93">
        <f t="shared" si="10"/>
        <v>-100</v>
      </c>
      <c r="F645" s="2" t="s">
        <v>571</v>
      </c>
      <c r="G645" s="94" t="s">
        <v>570</v>
      </c>
      <c r="H645" s="2" t="s">
        <v>665</v>
      </c>
      <c r="I645" s="2" t="str">
        <f>IF(MONTH(B645)&lt;=Elaborazione!$C$1,G645&amp;H645,"")</f>
        <v>FormazioneVendite US</v>
      </c>
    </row>
    <row r="646" spans="1:9" ht="13.5" x14ac:dyDescent="0.35">
      <c r="A646" s="2" t="s">
        <v>35</v>
      </c>
      <c r="B646" s="5">
        <v>45323</v>
      </c>
      <c r="C646" s="93">
        <v>-1820.88</v>
      </c>
      <c r="D646" s="93">
        <v>-1820.88</v>
      </c>
      <c r="E646" s="93">
        <f t="shared" si="10"/>
        <v>0</v>
      </c>
      <c r="F646" s="2" t="s">
        <v>553</v>
      </c>
      <c r="G646" s="94" t="s">
        <v>550</v>
      </c>
      <c r="H646" s="2" t="s">
        <v>665</v>
      </c>
      <c r="I646" s="2" t="str">
        <f>IF(MONTH(B646)&lt;=Elaborazione!$C$1,G646&amp;H646,"")</f>
        <v>Spese promozionaliVendite US</v>
      </c>
    </row>
    <row r="647" spans="1:9" ht="13.5" x14ac:dyDescent="0.35">
      <c r="A647" s="2" t="s">
        <v>175</v>
      </c>
      <c r="B647" s="5">
        <v>45323</v>
      </c>
      <c r="C647" s="93"/>
      <c r="D647" s="93">
        <v>129.54</v>
      </c>
      <c r="E647" s="93">
        <f t="shared" si="10"/>
        <v>129.54</v>
      </c>
      <c r="F647" s="2" t="s">
        <v>526</v>
      </c>
      <c r="G647" s="94" t="s">
        <v>524</v>
      </c>
      <c r="H647" s="2" t="s">
        <v>665</v>
      </c>
      <c r="I647" s="2" t="str">
        <f>IF(MONTH(B647)&lt;=Elaborazione!$C$1,G647&amp;H647,"")</f>
        <v>Spese generaliVendite US</v>
      </c>
    </row>
    <row r="648" spans="1:9" ht="13.5" x14ac:dyDescent="0.35">
      <c r="A648" s="2" t="s">
        <v>264</v>
      </c>
      <c r="B648" s="5">
        <v>45323</v>
      </c>
      <c r="C648" s="93">
        <v>1300</v>
      </c>
      <c r="D648" s="93"/>
      <c r="E648" s="93">
        <f t="shared" si="10"/>
        <v>-1300</v>
      </c>
      <c r="F648" s="2" t="s">
        <v>525</v>
      </c>
      <c r="G648" s="94" t="s">
        <v>524</v>
      </c>
      <c r="H648" s="2" t="s">
        <v>665</v>
      </c>
      <c r="I648" s="2" t="str">
        <f>IF(MONTH(B648)&lt;=Elaborazione!$C$1,G648&amp;H648,"")</f>
        <v>Spese generaliVendite US</v>
      </c>
    </row>
    <row r="649" spans="1:9" ht="13.5" x14ac:dyDescent="0.35">
      <c r="A649" s="2" t="s">
        <v>36</v>
      </c>
      <c r="B649" s="5">
        <v>45323</v>
      </c>
      <c r="C649" s="93">
        <v>5333</v>
      </c>
      <c r="D649" s="93">
        <v>3867.93</v>
      </c>
      <c r="E649" s="93">
        <f t="shared" si="10"/>
        <v>-1465.0700000000002</v>
      </c>
      <c r="F649" s="2" t="s">
        <v>512</v>
      </c>
      <c r="G649" s="94" t="s">
        <v>506</v>
      </c>
      <c r="H649" s="2" t="s">
        <v>665</v>
      </c>
      <c r="I649" s="2" t="str">
        <f>IF(MONTH(B649)&lt;=Elaborazione!$C$1,G649&amp;H649,"")</f>
        <v>PersonaleVendite US</v>
      </c>
    </row>
    <row r="650" spans="1:9" ht="13.5" x14ac:dyDescent="0.35">
      <c r="A650" s="2" t="s">
        <v>176</v>
      </c>
      <c r="B650" s="5">
        <v>45323</v>
      </c>
      <c r="C650" s="93"/>
      <c r="D650" s="93">
        <v>934.74</v>
      </c>
      <c r="E650" s="93">
        <f t="shared" si="10"/>
        <v>934.74</v>
      </c>
      <c r="F650" s="2" t="s">
        <v>520</v>
      </c>
      <c r="G650" s="94" t="s">
        <v>506</v>
      </c>
      <c r="H650" s="2" t="s">
        <v>665</v>
      </c>
      <c r="I650" s="2" t="str">
        <f>IF(MONTH(B650)&lt;=Elaborazione!$C$1,G650&amp;H650,"")</f>
        <v>PersonaleVendite US</v>
      </c>
    </row>
    <row r="651" spans="1:9" ht="13.5" x14ac:dyDescent="0.35">
      <c r="A651" s="2" t="s">
        <v>37</v>
      </c>
      <c r="B651" s="5">
        <v>45323</v>
      </c>
      <c r="C651" s="93">
        <v>1375</v>
      </c>
      <c r="D651" s="93">
        <v>1634.51</v>
      </c>
      <c r="E651" s="93">
        <f t="shared" si="10"/>
        <v>259.51</v>
      </c>
      <c r="F651" s="2" t="s">
        <v>513</v>
      </c>
      <c r="G651" s="94" t="s">
        <v>506</v>
      </c>
      <c r="H651" s="2" t="s">
        <v>665</v>
      </c>
      <c r="I651" s="2" t="str">
        <f>IF(MONTH(B651)&lt;=Elaborazione!$C$1,G651&amp;H651,"")</f>
        <v>PersonaleVendite US</v>
      </c>
    </row>
    <row r="652" spans="1:9" ht="13.5" x14ac:dyDescent="0.35">
      <c r="A652" s="2" t="s">
        <v>370</v>
      </c>
      <c r="B652" s="5">
        <v>45323</v>
      </c>
      <c r="C652" s="93"/>
      <c r="D652" s="93">
        <v>7.2759576141834259E-12</v>
      </c>
      <c r="E652" s="93">
        <f t="shared" si="10"/>
        <v>7.2759576141834259E-12</v>
      </c>
      <c r="F652" s="2" t="s">
        <v>575</v>
      </c>
      <c r="G652" s="94" t="s">
        <v>504</v>
      </c>
      <c r="H652" s="2" t="s">
        <v>665</v>
      </c>
      <c r="I652" s="2" t="str">
        <f>IF(MONTH(B652)&lt;=Elaborazione!$C$1,G652&amp;H652,"")</f>
        <v>AllocazioniVendite US</v>
      </c>
    </row>
    <row r="653" spans="1:9" ht="13.5" x14ac:dyDescent="0.35">
      <c r="A653" s="2" t="s">
        <v>38</v>
      </c>
      <c r="B653" s="5">
        <v>45323</v>
      </c>
      <c r="C653" s="93">
        <v>144693</v>
      </c>
      <c r="D653" s="93">
        <v>133945.88</v>
      </c>
      <c r="E653" s="93">
        <f t="shared" si="10"/>
        <v>-10747.119999999995</v>
      </c>
      <c r="F653" s="2" t="s">
        <v>508</v>
      </c>
      <c r="G653" s="94" t="s">
        <v>506</v>
      </c>
      <c r="H653" s="2" t="s">
        <v>665</v>
      </c>
      <c r="I653" s="2" t="str">
        <f>IF(MONTH(B653)&lt;=Elaborazione!$C$1,G653&amp;H653,"")</f>
        <v>PersonaleVendite US</v>
      </c>
    </row>
    <row r="654" spans="1:9" ht="13.5" x14ac:dyDescent="0.35">
      <c r="A654" s="2" t="s">
        <v>265</v>
      </c>
      <c r="B654" s="5">
        <v>45323</v>
      </c>
      <c r="C654" s="93">
        <v>7975</v>
      </c>
      <c r="D654" s="93"/>
      <c r="E654" s="93">
        <f t="shared" si="10"/>
        <v>-7975</v>
      </c>
      <c r="F654" s="2" t="s">
        <v>518</v>
      </c>
      <c r="G654" s="94" t="s">
        <v>506</v>
      </c>
      <c r="H654" s="2" t="s">
        <v>665</v>
      </c>
      <c r="I654" s="2" t="str">
        <f>IF(MONTH(B654)&lt;=Elaborazione!$C$1,G654&amp;H654,"")</f>
        <v>PersonaleVendite US</v>
      </c>
    </row>
    <row r="655" spans="1:9" ht="13.5" x14ac:dyDescent="0.35">
      <c r="A655" s="2" t="s">
        <v>266</v>
      </c>
      <c r="B655" s="5">
        <v>45323</v>
      </c>
      <c r="C655" s="93">
        <v>362</v>
      </c>
      <c r="D655" s="93"/>
      <c r="E655" s="93">
        <f t="shared" si="10"/>
        <v>-362</v>
      </c>
      <c r="F655" s="2" t="s">
        <v>519</v>
      </c>
      <c r="G655" s="94" t="s">
        <v>506</v>
      </c>
      <c r="H655" s="2" t="s">
        <v>665</v>
      </c>
      <c r="I655" s="2" t="str">
        <f>IF(MONTH(B655)&lt;=Elaborazione!$C$1,G655&amp;H655,"")</f>
        <v>PersonaleVendite US</v>
      </c>
    </row>
    <row r="656" spans="1:9" ht="13.5" x14ac:dyDescent="0.35">
      <c r="A656" s="2" t="s">
        <v>39</v>
      </c>
      <c r="B656" s="5">
        <v>45323</v>
      </c>
      <c r="C656" s="93">
        <v>27027</v>
      </c>
      <c r="D656" s="93">
        <v>20191.810000000001</v>
      </c>
      <c r="E656" s="93">
        <f t="shared" si="10"/>
        <v>-6835.1899999999987</v>
      </c>
      <c r="F656" s="2" t="s">
        <v>516</v>
      </c>
      <c r="G656" s="94" t="s">
        <v>506</v>
      </c>
      <c r="H656" s="2" t="s">
        <v>665</v>
      </c>
      <c r="I656" s="2" t="str">
        <f>IF(MONTH(B656)&lt;=Elaborazione!$C$1,G656&amp;H656,"")</f>
        <v>PersonaleVendite US</v>
      </c>
    </row>
    <row r="657" spans="1:9" ht="13.5" x14ac:dyDescent="0.35">
      <c r="A657" s="2" t="s">
        <v>40</v>
      </c>
      <c r="B657" s="5">
        <v>45323</v>
      </c>
      <c r="C657" s="93">
        <v>69353</v>
      </c>
      <c r="D657" s="93">
        <v>63706.05</v>
      </c>
      <c r="E657" s="93">
        <f t="shared" si="10"/>
        <v>-5646.9499999999971</v>
      </c>
      <c r="F657" s="2" t="s">
        <v>510</v>
      </c>
      <c r="G657" s="94" t="s">
        <v>506</v>
      </c>
      <c r="H657" s="2" t="s">
        <v>665</v>
      </c>
      <c r="I657" s="2" t="str">
        <f>IF(MONTH(B657)&lt;=Elaborazione!$C$1,G657&amp;H657,"")</f>
        <v>PersonaleVendite US</v>
      </c>
    </row>
    <row r="658" spans="1:9" ht="13.5" x14ac:dyDescent="0.35">
      <c r="A658" s="2" t="s">
        <v>177</v>
      </c>
      <c r="B658" s="5">
        <v>45323</v>
      </c>
      <c r="C658" s="93"/>
      <c r="D658" s="93">
        <v>9328.7999999999993</v>
      </c>
      <c r="E658" s="93">
        <f t="shared" si="10"/>
        <v>9328.7999999999993</v>
      </c>
      <c r="F658" s="2" t="s">
        <v>514</v>
      </c>
      <c r="G658" s="94" t="s">
        <v>506</v>
      </c>
      <c r="H658" s="2" t="s">
        <v>665</v>
      </c>
      <c r="I658" s="2" t="str">
        <f>IF(MONTH(B658)&lt;=Elaborazione!$C$1,G658&amp;H658,"")</f>
        <v>PersonaleVendite US</v>
      </c>
    </row>
    <row r="659" spans="1:9" ht="13.5" x14ac:dyDescent="0.35">
      <c r="A659" s="2" t="s">
        <v>41</v>
      </c>
      <c r="B659" s="5">
        <v>45323</v>
      </c>
      <c r="C659" s="93">
        <v>663</v>
      </c>
      <c r="D659" s="93">
        <v>188.65</v>
      </c>
      <c r="E659" s="93">
        <f t="shared" si="10"/>
        <v>-474.35</v>
      </c>
      <c r="F659" s="2" t="s">
        <v>511</v>
      </c>
      <c r="G659" s="94" t="s">
        <v>506</v>
      </c>
      <c r="H659" s="2" t="s">
        <v>665</v>
      </c>
      <c r="I659" s="2" t="str">
        <f>IF(MONTH(B659)&lt;=Elaborazione!$C$1,G659&amp;H659,"")</f>
        <v>PersonaleVendite US</v>
      </c>
    </row>
    <row r="660" spans="1:9" ht="13.5" x14ac:dyDescent="0.35">
      <c r="A660" s="2" t="s">
        <v>42</v>
      </c>
      <c r="B660" s="5">
        <v>45323</v>
      </c>
      <c r="C660" s="93">
        <v>4858</v>
      </c>
      <c r="D660" s="93">
        <v>9287.66</v>
      </c>
      <c r="E660" s="93">
        <f t="shared" si="10"/>
        <v>4429.66</v>
      </c>
      <c r="F660" s="2" t="s">
        <v>515</v>
      </c>
      <c r="G660" s="94" t="s">
        <v>506</v>
      </c>
      <c r="H660" s="2" t="s">
        <v>665</v>
      </c>
      <c r="I660" s="2" t="str">
        <f>IF(MONTH(B660)&lt;=Elaborazione!$C$1,G660&amp;H660,"")</f>
        <v>PersonaleVendite US</v>
      </c>
    </row>
    <row r="661" spans="1:9" ht="13.5" x14ac:dyDescent="0.35">
      <c r="A661" s="2" t="s">
        <v>43</v>
      </c>
      <c r="B661" s="5">
        <v>45323</v>
      </c>
      <c r="C661" s="93">
        <v>16440</v>
      </c>
      <c r="D661" s="93">
        <v>22910.55</v>
      </c>
      <c r="E661" s="93">
        <f t="shared" si="10"/>
        <v>6470.5499999999993</v>
      </c>
      <c r="F661" s="2" t="s">
        <v>523</v>
      </c>
      <c r="G661" s="94" t="s">
        <v>506</v>
      </c>
      <c r="H661" s="2" t="s">
        <v>665</v>
      </c>
      <c r="I661" s="2" t="str">
        <f>IF(MONTH(B661)&lt;=Elaborazione!$C$1,G661&amp;H661,"")</f>
        <v>PersonaleVendite US</v>
      </c>
    </row>
    <row r="662" spans="1:9" ht="13.5" x14ac:dyDescent="0.35">
      <c r="A662" s="2" t="s">
        <v>312</v>
      </c>
      <c r="B662" s="5">
        <v>45323</v>
      </c>
      <c r="C662" s="93">
        <v>97389</v>
      </c>
      <c r="D662" s="93">
        <v>98681.600000000006</v>
      </c>
      <c r="E662" s="93">
        <f t="shared" si="10"/>
        <v>1292.6000000000058</v>
      </c>
      <c r="F662" s="2" t="s">
        <v>530</v>
      </c>
      <c r="G662" s="94" t="s">
        <v>506</v>
      </c>
      <c r="H662" s="2" t="s">
        <v>665</v>
      </c>
      <c r="I662" s="2" t="str">
        <f>IF(MONTH(B662)&lt;=Elaborazione!$C$1,G662&amp;H662,"")</f>
        <v>PersonaleVendite US</v>
      </c>
    </row>
    <row r="663" spans="1:9" ht="13.5" x14ac:dyDescent="0.35">
      <c r="A663" s="2" t="s">
        <v>148</v>
      </c>
      <c r="B663" s="5">
        <v>45323</v>
      </c>
      <c r="C663" s="93"/>
      <c r="D663" s="93">
        <v>-611.94000000000005</v>
      </c>
      <c r="E663" s="93">
        <f t="shared" si="10"/>
        <v>-611.94000000000005</v>
      </c>
      <c r="F663" s="2" t="s">
        <v>562</v>
      </c>
      <c r="G663" s="94" t="s">
        <v>561</v>
      </c>
      <c r="H663" s="2" t="s">
        <v>665</v>
      </c>
      <c r="I663" s="2" t="str">
        <f>IF(MONTH(B663)&lt;=Elaborazione!$C$1,G663&amp;H663,"")</f>
        <v>Ricerca del personaleVendite US</v>
      </c>
    </row>
    <row r="664" spans="1:9" ht="13.5" x14ac:dyDescent="0.35">
      <c r="A664" s="2" t="s">
        <v>372</v>
      </c>
      <c r="B664" s="5">
        <v>45323</v>
      </c>
      <c r="C664" s="93"/>
      <c r="D664" s="93">
        <v>1831.46</v>
      </c>
      <c r="E664" s="93">
        <f t="shared" si="10"/>
        <v>1831.46</v>
      </c>
      <c r="F664" s="2" t="s">
        <v>563</v>
      </c>
      <c r="G664" s="94" t="s">
        <v>561</v>
      </c>
      <c r="H664" s="2" t="s">
        <v>665</v>
      </c>
      <c r="I664" s="2" t="str">
        <f>IF(MONTH(B664)&lt;=Elaborazione!$C$1,G664&amp;H664,"")</f>
        <v>Ricerca del personaleVendite US</v>
      </c>
    </row>
    <row r="665" spans="1:9" ht="13.5" x14ac:dyDescent="0.35">
      <c r="A665" s="2" t="s">
        <v>44</v>
      </c>
      <c r="B665" s="5">
        <v>45323</v>
      </c>
      <c r="C665" s="93">
        <v>1000</v>
      </c>
      <c r="D665" s="93"/>
      <c r="E665" s="93">
        <f t="shared" si="10"/>
        <v>-1000</v>
      </c>
      <c r="F665" s="2" t="s">
        <v>545</v>
      </c>
      <c r="G665" s="94" t="s">
        <v>540</v>
      </c>
      <c r="H665" s="2" t="s">
        <v>665</v>
      </c>
      <c r="I665" s="2" t="str">
        <f>IF(MONTH(B665)&lt;=Elaborazione!$C$1,G665&amp;H665,"")</f>
        <v>Consulenze &amp; serviziVendite US</v>
      </c>
    </row>
    <row r="666" spans="1:9" ht="13.5" x14ac:dyDescent="0.35">
      <c r="A666" s="2" t="s">
        <v>45</v>
      </c>
      <c r="B666" s="5">
        <v>45323</v>
      </c>
      <c r="C666" s="93">
        <v>200</v>
      </c>
      <c r="D666" s="93">
        <v>409.87</v>
      </c>
      <c r="E666" s="93">
        <f t="shared" si="10"/>
        <v>209.87</v>
      </c>
      <c r="F666" s="2" t="s">
        <v>564</v>
      </c>
      <c r="G666" s="94" t="s">
        <v>524</v>
      </c>
      <c r="H666" s="2" t="s">
        <v>665</v>
      </c>
      <c r="I666" s="2" t="str">
        <f>IF(MONTH(B666)&lt;=Elaborazione!$C$1,G666&amp;H666,"")</f>
        <v>Spese generaliVendite US</v>
      </c>
    </row>
    <row r="667" spans="1:9" ht="13.5" x14ac:dyDescent="0.35">
      <c r="A667" s="2" t="s">
        <v>178</v>
      </c>
      <c r="B667" s="5">
        <v>45323</v>
      </c>
      <c r="C667" s="93"/>
      <c r="D667" s="93">
        <v>99.85</v>
      </c>
      <c r="E667" s="93">
        <f t="shared" si="10"/>
        <v>99.85</v>
      </c>
      <c r="F667" s="2" t="s">
        <v>565</v>
      </c>
      <c r="G667" s="94" t="s">
        <v>524</v>
      </c>
      <c r="H667" s="2" t="s">
        <v>665</v>
      </c>
      <c r="I667" s="2" t="str">
        <f>IF(MONTH(B667)&lt;=Elaborazione!$C$1,G667&amp;H667,"")</f>
        <v>Spese generaliVendite US</v>
      </c>
    </row>
    <row r="668" spans="1:9" ht="13.5" x14ac:dyDescent="0.35">
      <c r="A668" s="2" t="s">
        <v>46</v>
      </c>
      <c r="B668" s="5">
        <v>45323</v>
      </c>
      <c r="C668" s="93">
        <v>100</v>
      </c>
      <c r="D668" s="93"/>
      <c r="E668" s="93">
        <f t="shared" si="10"/>
        <v>-100</v>
      </c>
      <c r="F668" s="2" t="s">
        <v>571</v>
      </c>
      <c r="G668" s="94" t="s">
        <v>570</v>
      </c>
      <c r="H668" s="2" t="s">
        <v>665</v>
      </c>
      <c r="I668" s="2" t="str">
        <f>IF(MONTH(B668)&lt;=Elaborazione!$C$1,G668&amp;H668,"")</f>
        <v>FormazioneVendite US</v>
      </c>
    </row>
    <row r="669" spans="1:9" ht="13.5" x14ac:dyDescent="0.35">
      <c r="A669" s="2" t="s">
        <v>179</v>
      </c>
      <c r="B669" s="5">
        <v>45323</v>
      </c>
      <c r="C669" s="93"/>
      <c r="D669" s="93">
        <v>3508.81</v>
      </c>
      <c r="E669" s="93">
        <f t="shared" si="10"/>
        <v>3508.81</v>
      </c>
      <c r="F669" s="2" t="s">
        <v>572</v>
      </c>
      <c r="G669" s="94" t="s">
        <v>570</v>
      </c>
      <c r="H669" s="2" t="s">
        <v>665</v>
      </c>
      <c r="I669" s="2" t="str">
        <f>IF(MONTH(B669)&lt;=Elaborazione!$C$1,G669&amp;H669,"")</f>
        <v>FormazioneVendite US</v>
      </c>
    </row>
    <row r="670" spans="1:9" ht="13.5" x14ac:dyDescent="0.35">
      <c r="A670" s="2" t="s">
        <v>180</v>
      </c>
      <c r="B670" s="5">
        <v>45323</v>
      </c>
      <c r="C670" s="93"/>
      <c r="D670" s="93">
        <v>5948.67</v>
      </c>
      <c r="E670" s="93">
        <f t="shared" si="10"/>
        <v>5948.67</v>
      </c>
      <c r="F670" s="2" t="s">
        <v>573</v>
      </c>
      <c r="G670" s="94" t="s">
        <v>570</v>
      </c>
      <c r="H670" s="2" t="s">
        <v>665</v>
      </c>
      <c r="I670" s="2" t="str">
        <f>IF(MONTH(B670)&lt;=Elaborazione!$C$1,G670&amp;H670,"")</f>
        <v>FormazioneVendite US</v>
      </c>
    </row>
    <row r="671" spans="1:9" ht="13.5" x14ac:dyDescent="0.35">
      <c r="A671" s="2" t="s">
        <v>47</v>
      </c>
      <c r="B671" s="5">
        <v>45323</v>
      </c>
      <c r="C671" s="93">
        <v>38000</v>
      </c>
      <c r="D671" s="93">
        <v>5000</v>
      </c>
      <c r="E671" s="93">
        <f t="shared" si="10"/>
        <v>-33000</v>
      </c>
      <c r="F671" s="2" t="s">
        <v>521</v>
      </c>
      <c r="G671" s="2" t="s">
        <v>507</v>
      </c>
      <c r="H671" s="2" t="s">
        <v>665</v>
      </c>
      <c r="I671" s="2" t="str">
        <f>IF(MONTH(B671)&lt;=Elaborazione!$C$1,G671&amp;H671,"")</f>
        <v>Consulenze tecnicheVendite US</v>
      </c>
    </row>
    <row r="672" spans="1:9" ht="13.5" x14ac:dyDescent="0.35">
      <c r="A672" s="2" t="s">
        <v>48</v>
      </c>
      <c r="B672" s="5">
        <v>45323</v>
      </c>
      <c r="C672" s="93">
        <v>-144860</v>
      </c>
      <c r="D672" s="93">
        <v>33807.21</v>
      </c>
      <c r="E672" s="93">
        <f t="shared" si="10"/>
        <v>178667.21</v>
      </c>
      <c r="F672" s="2" t="s">
        <v>553</v>
      </c>
      <c r="G672" s="94" t="s">
        <v>550</v>
      </c>
      <c r="H672" s="2" t="s">
        <v>665</v>
      </c>
      <c r="I672" s="2" t="str">
        <f>IF(MONTH(B672)&lt;=Elaborazione!$C$1,G672&amp;H672,"")</f>
        <v>Spese promozionaliVendite US</v>
      </c>
    </row>
    <row r="673" spans="1:9" ht="13.5" x14ac:dyDescent="0.35">
      <c r="A673" s="2" t="s">
        <v>267</v>
      </c>
      <c r="B673" s="5">
        <v>45323</v>
      </c>
      <c r="C673" s="93">
        <v>33000</v>
      </c>
      <c r="D673" s="93"/>
      <c r="E673" s="93">
        <f t="shared" si="10"/>
        <v>-33000</v>
      </c>
      <c r="F673" s="2" t="s">
        <v>558</v>
      </c>
      <c r="G673" s="94" t="s">
        <v>550</v>
      </c>
      <c r="H673" s="2" t="s">
        <v>665</v>
      </c>
      <c r="I673" s="2" t="str">
        <f>IF(MONTH(B673)&lt;=Elaborazione!$C$1,G673&amp;H673,"")</f>
        <v>Spese promozionaliVendite US</v>
      </c>
    </row>
    <row r="674" spans="1:9" ht="13.5" x14ac:dyDescent="0.35">
      <c r="A674" s="2" t="s">
        <v>181</v>
      </c>
      <c r="B674" s="5">
        <v>45323</v>
      </c>
      <c r="C674" s="93"/>
      <c r="D674" s="93">
        <v>-497.5</v>
      </c>
      <c r="E674" s="93">
        <f t="shared" si="10"/>
        <v>-497.5</v>
      </c>
      <c r="F674" s="2" t="s">
        <v>507</v>
      </c>
      <c r="G674" s="2" t="s">
        <v>507</v>
      </c>
      <c r="H674" s="2" t="s">
        <v>665</v>
      </c>
      <c r="I674" s="2" t="str">
        <f>IF(MONTH(B674)&lt;=Elaborazione!$C$1,G674&amp;H674,"")</f>
        <v>Consulenze tecnicheVendite US</v>
      </c>
    </row>
    <row r="675" spans="1:9" ht="13.5" x14ac:dyDescent="0.35">
      <c r="A675" s="2" t="s">
        <v>182</v>
      </c>
      <c r="B675" s="5">
        <v>45323</v>
      </c>
      <c r="C675" s="93"/>
      <c r="D675" s="93">
        <v>440.46</v>
      </c>
      <c r="E675" s="93">
        <f t="shared" si="10"/>
        <v>440.46</v>
      </c>
      <c r="F675" s="2" t="s">
        <v>526</v>
      </c>
      <c r="G675" s="94" t="s">
        <v>524</v>
      </c>
      <c r="H675" s="2" t="s">
        <v>665</v>
      </c>
      <c r="I675" s="2" t="str">
        <f>IF(MONTH(B675)&lt;=Elaborazione!$C$1,G675&amp;H675,"")</f>
        <v>Spese generaliVendite US</v>
      </c>
    </row>
    <row r="676" spans="1:9" ht="13.5" x14ac:dyDescent="0.35">
      <c r="A676" s="2" t="s">
        <v>49</v>
      </c>
      <c r="B676" s="5">
        <v>45323</v>
      </c>
      <c r="C676" s="93">
        <v>200</v>
      </c>
      <c r="D676" s="93">
        <v>531.75</v>
      </c>
      <c r="E676" s="93">
        <f t="shared" si="10"/>
        <v>331.75</v>
      </c>
      <c r="F676" s="2" t="s">
        <v>525</v>
      </c>
      <c r="G676" s="94" t="s">
        <v>524</v>
      </c>
      <c r="H676" s="2" t="s">
        <v>665</v>
      </c>
      <c r="I676" s="2" t="str">
        <f>IF(MONTH(B676)&lt;=Elaborazione!$C$1,G676&amp;H676,"")</f>
        <v>Spese generaliVendite US</v>
      </c>
    </row>
    <row r="677" spans="1:9" ht="13.5" x14ac:dyDescent="0.35">
      <c r="A677" s="2" t="s">
        <v>50</v>
      </c>
      <c r="B677" s="5">
        <v>45323</v>
      </c>
      <c r="C677" s="93">
        <v>33267</v>
      </c>
      <c r="D677" s="93">
        <v>16485.52</v>
      </c>
      <c r="E677" s="93">
        <f t="shared" si="10"/>
        <v>-16781.48</v>
      </c>
      <c r="F677" s="2" t="s">
        <v>512</v>
      </c>
      <c r="G677" s="94" t="s">
        <v>506</v>
      </c>
      <c r="H677" s="2" t="s">
        <v>665</v>
      </c>
      <c r="I677" s="2" t="str">
        <f>IF(MONTH(B677)&lt;=Elaborazione!$C$1,G677&amp;H677,"")</f>
        <v>PersonaleVendite US</v>
      </c>
    </row>
    <row r="678" spans="1:9" ht="13.5" x14ac:dyDescent="0.35">
      <c r="A678" s="2" t="s">
        <v>183</v>
      </c>
      <c r="B678" s="5">
        <v>45323</v>
      </c>
      <c r="C678" s="93"/>
      <c r="D678" s="93">
        <v>9605.66</v>
      </c>
      <c r="E678" s="93">
        <f t="shared" si="10"/>
        <v>9605.66</v>
      </c>
      <c r="F678" s="2" t="s">
        <v>520</v>
      </c>
      <c r="G678" s="94" t="s">
        <v>506</v>
      </c>
      <c r="H678" s="2" t="s">
        <v>665</v>
      </c>
      <c r="I678" s="2" t="str">
        <f>IF(MONTH(B678)&lt;=Elaborazione!$C$1,G678&amp;H678,"")</f>
        <v>PersonaleVendite US</v>
      </c>
    </row>
    <row r="679" spans="1:9" ht="13.5" x14ac:dyDescent="0.35">
      <c r="A679" s="2" t="s">
        <v>51</v>
      </c>
      <c r="B679" s="5">
        <v>45323</v>
      </c>
      <c r="C679" s="93">
        <v>9107</v>
      </c>
      <c r="D679" s="93">
        <v>6179.53</v>
      </c>
      <c r="E679" s="93">
        <f t="shared" si="10"/>
        <v>-2927.4700000000003</v>
      </c>
      <c r="F679" s="2" t="s">
        <v>513</v>
      </c>
      <c r="G679" s="94" t="s">
        <v>506</v>
      </c>
      <c r="H679" s="2" t="s">
        <v>665</v>
      </c>
      <c r="I679" s="2" t="str">
        <f>IF(MONTH(B679)&lt;=Elaborazione!$C$1,G679&amp;H679,"")</f>
        <v>PersonaleVendite US</v>
      </c>
    </row>
    <row r="680" spans="1:9" ht="13.5" x14ac:dyDescent="0.35">
      <c r="A680" s="2" t="s">
        <v>52</v>
      </c>
      <c r="B680" s="5">
        <v>45323</v>
      </c>
      <c r="C680" s="93">
        <v>15190</v>
      </c>
      <c r="D680" s="93">
        <v>14924.7</v>
      </c>
      <c r="E680" s="93">
        <f t="shared" si="10"/>
        <v>-265.29999999999927</v>
      </c>
      <c r="F680" s="2" t="s">
        <v>508</v>
      </c>
      <c r="G680" s="94" t="s">
        <v>506</v>
      </c>
      <c r="H680" s="2" t="s">
        <v>665</v>
      </c>
      <c r="I680" s="2" t="str">
        <f>IF(MONTH(B680)&lt;=Elaborazione!$C$1,G680&amp;H680,"")</f>
        <v>PersonaleVendite US</v>
      </c>
    </row>
    <row r="681" spans="1:9" ht="13.5" x14ac:dyDescent="0.35">
      <c r="A681" s="2" t="s">
        <v>268</v>
      </c>
      <c r="B681" s="5">
        <v>45323</v>
      </c>
      <c r="C681" s="93">
        <v>242</v>
      </c>
      <c r="D681" s="93"/>
      <c r="E681" s="93">
        <f t="shared" si="10"/>
        <v>-242</v>
      </c>
      <c r="F681" s="2" t="s">
        <v>518</v>
      </c>
      <c r="G681" s="94" t="s">
        <v>506</v>
      </c>
      <c r="H681" s="2" t="s">
        <v>665</v>
      </c>
      <c r="I681" s="2" t="str">
        <f>IF(MONTH(B681)&lt;=Elaborazione!$C$1,G681&amp;H681,"")</f>
        <v>PersonaleVendite US</v>
      </c>
    </row>
    <row r="682" spans="1:9" ht="13.5" x14ac:dyDescent="0.35">
      <c r="A682" s="2" t="s">
        <v>53</v>
      </c>
      <c r="B682" s="5">
        <v>45323</v>
      </c>
      <c r="C682" s="93">
        <v>1962</v>
      </c>
      <c r="D682" s="93">
        <v>270.11</v>
      </c>
      <c r="E682" s="93">
        <f t="shared" si="10"/>
        <v>-1691.8899999999999</v>
      </c>
      <c r="F682" s="2" t="s">
        <v>509</v>
      </c>
      <c r="G682" s="94" t="s">
        <v>506</v>
      </c>
      <c r="H682" s="2" t="s">
        <v>665</v>
      </c>
      <c r="I682" s="2" t="str">
        <f>IF(MONTH(B682)&lt;=Elaborazione!$C$1,G682&amp;H682,"")</f>
        <v>PersonaleVendite US</v>
      </c>
    </row>
    <row r="683" spans="1:9" ht="13.5" x14ac:dyDescent="0.35">
      <c r="A683" s="2" t="s">
        <v>269</v>
      </c>
      <c r="B683" s="5">
        <v>45323</v>
      </c>
      <c r="C683" s="93">
        <v>38</v>
      </c>
      <c r="D683" s="93"/>
      <c r="E683" s="93">
        <f t="shared" si="10"/>
        <v>-38</v>
      </c>
      <c r="F683" s="2" t="s">
        <v>519</v>
      </c>
      <c r="G683" s="94" t="s">
        <v>506</v>
      </c>
      <c r="H683" s="2" t="s">
        <v>665</v>
      </c>
      <c r="I683" s="2" t="str">
        <f>IF(MONTH(B683)&lt;=Elaborazione!$C$1,G683&amp;H683,"")</f>
        <v>PersonaleVendite US</v>
      </c>
    </row>
    <row r="684" spans="1:9" ht="13.5" x14ac:dyDescent="0.35">
      <c r="A684" s="2" t="s">
        <v>146</v>
      </c>
      <c r="B684" s="5">
        <v>45323</v>
      </c>
      <c r="C684" s="93"/>
      <c r="D684" s="93">
        <v>1745.34</v>
      </c>
      <c r="E684" s="93">
        <f t="shared" si="10"/>
        <v>1745.34</v>
      </c>
      <c r="F684" s="2" t="s">
        <v>516</v>
      </c>
      <c r="G684" s="94" t="s">
        <v>506</v>
      </c>
      <c r="H684" s="2" t="s">
        <v>665</v>
      </c>
      <c r="I684" s="2" t="str">
        <f>IF(MONTH(B684)&lt;=Elaborazione!$C$1,G684&amp;H684,"")</f>
        <v>PersonaleVendite US</v>
      </c>
    </row>
    <row r="685" spans="1:9" ht="13.5" x14ac:dyDescent="0.35">
      <c r="A685" s="2" t="s">
        <v>54</v>
      </c>
      <c r="B685" s="5">
        <v>45323</v>
      </c>
      <c r="C685" s="93">
        <v>7423</v>
      </c>
      <c r="D685" s="93">
        <v>7063.27</v>
      </c>
      <c r="E685" s="93">
        <f t="shared" si="10"/>
        <v>-359.72999999999956</v>
      </c>
      <c r="F685" s="2" t="s">
        <v>510</v>
      </c>
      <c r="G685" s="94" t="s">
        <v>506</v>
      </c>
      <c r="H685" s="2" t="s">
        <v>665</v>
      </c>
      <c r="I685" s="2" t="str">
        <f>IF(MONTH(B685)&lt;=Elaborazione!$C$1,G685&amp;H685,"")</f>
        <v>PersonaleVendite US</v>
      </c>
    </row>
    <row r="686" spans="1:9" ht="13.5" x14ac:dyDescent="0.35">
      <c r="A686" s="2" t="s">
        <v>55</v>
      </c>
      <c r="B686" s="5">
        <v>45323</v>
      </c>
      <c r="C686" s="93">
        <v>1585</v>
      </c>
      <c r="D686" s="93">
        <v>1306.24</v>
      </c>
      <c r="E686" s="93">
        <f t="shared" si="10"/>
        <v>-278.76</v>
      </c>
      <c r="F686" s="2" t="s">
        <v>514</v>
      </c>
      <c r="G686" s="94" t="s">
        <v>506</v>
      </c>
      <c r="H686" s="2" t="s">
        <v>665</v>
      </c>
      <c r="I686" s="2" t="str">
        <f>IF(MONTH(B686)&lt;=Elaborazione!$C$1,G686&amp;H686,"")</f>
        <v>PersonaleVendite US</v>
      </c>
    </row>
    <row r="687" spans="1:9" ht="13.5" x14ac:dyDescent="0.35">
      <c r="A687" s="2" t="s">
        <v>56</v>
      </c>
      <c r="B687" s="5">
        <v>45323</v>
      </c>
      <c r="C687" s="93">
        <v>170</v>
      </c>
      <c r="D687" s="93">
        <v>132.34</v>
      </c>
      <c r="E687" s="93">
        <f t="shared" si="10"/>
        <v>-37.659999999999997</v>
      </c>
      <c r="F687" s="2" t="s">
        <v>511</v>
      </c>
      <c r="G687" s="94" t="s">
        <v>506</v>
      </c>
      <c r="H687" s="2" t="s">
        <v>665</v>
      </c>
      <c r="I687" s="2" t="str">
        <f>IF(MONTH(B687)&lt;=Elaborazione!$C$1,G687&amp;H687,"")</f>
        <v>PersonaleVendite US</v>
      </c>
    </row>
    <row r="688" spans="1:9" ht="13.5" x14ac:dyDescent="0.35">
      <c r="A688" s="2" t="s">
        <v>57</v>
      </c>
      <c r="B688" s="5">
        <v>45323</v>
      </c>
      <c r="C688" s="93">
        <v>167</v>
      </c>
      <c r="D688" s="93">
        <v>-39.6</v>
      </c>
      <c r="E688" s="93">
        <f t="shared" si="10"/>
        <v>-206.6</v>
      </c>
      <c r="F688" s="2" t="s">
        <v>515</v>
      </c>
      <c r="G688" s="94" t="s">
        <v>506</v>
      </c>
      <c r="H688" s="2" t="s">
        <v>665</v>
      </c>
      <c r="I688" s="2" t="str">
        <f>IF(MONTH(B688)&lt;=Elaborazione!$C$1,G688&amp;H688,"")</f>
        <v>PersonaleVendite US</v>
      </c>
    </row>
    <row r="689" spans="1:9" ht="13.5" x14ac:dyDescent="0.35">
      <c r="A689" s="2" t="s">
        <v>58</v>
      </c>
      <c r="B689" s="5">
        <v>45323</v>
      </c>
      <c r="C689" s="93">
        <v>900</v>
      </c>
      <c r="D689" s="93">
        <v>331.99</v>
      </c>
      <c r="E689" s="93">
        <f t="shared" si="10"/>
        <v>-568.01</v>
      </c>
      <c r="F689" s="2" t="s">
        <v>523</v>
      </c>
      <c r="G689" s="94" t="s">
        <v>506</v>
      </c>
      <c r="H689" s="2" t="s">
        <v>665</v>
      </c>
      <c r="I689" s="2" t="str">
        <f>IF(MONTH(B689)&lt;=Elaborazione!$C$1,G689&amp;H689,"")</f>
        <v>PersonaleVendite US</v>
      </c>
    </row>
    <row r="690" spans="1:9" ht="13.5" x14ac:dyDescent="0.35">
      <c r="A690" s="2" t="s">
        <v>270</v>
      </c>
      <c r="B690" s="5">
        <v>45323</v>
      </c>
      <c r="C690" s="93">
        <v>167</v>
      </c>
      <c r="D690" s="93">
        <v>41.83</v>
      </c>
      <c r="E690" s="93">
        <f t="shared" si="10"/>
        <v>-125.17</v>
      </c>
      <c r="F690" s="2" t="s">
        <v>530</v>
      </c>
      <c r="G690" s="94" t="s">
        <v>506</v>
      </c>
      <c r="H690" s="2" t="s">
        <v>665</v>
      </c>
      <c r="I690" s="2" t="str">
        <f>IF(MONTH(B690)&lt;=Elaborazione!$C$1,G690&amp;H690,"")</f>
        <v>PersonaleVendite US</v>
      </c>
    </row>
    <row r="691" spans="1:9" ht="13.5" x14ac:dyDescent="0.35">
      <c r="A691" s="2" t="s">
        <v>271</v>
      </c>
      <c r="B691" s="5">
        <v>45323</v>
      </c>
      <c r="C691" s="93">
        <v>900</v>
      </c>
      <c r="D691" s="93"/>
      <c r="E691" s="93">
        <f t="shared" si="10"/>
        <v>-900</v>
      </c>
      <c r="F691" s="2" t="s">
        <v>544</v>
      </c>
      <c r="G691" s="94" t="s">
        <v>540</v>
      </c>
      <c r="H691" s="2" t="s">
        <v>665</v>
      </c>
      <c r="I691" s="2" t="str">
        <f>IF(MONTH(B691)&lt;=Elaborazione!$C$1,G691&amp;H691,"")</f>
        <v>Consulenze &amp; serviziVendite US</v>
      </c>
    </row>
    <row r="692" spans="1:9" ht="13.5" x14ac:dyDescent="0.35">
      <c r="A692" s="2" t="s">
        <v>59</v>
      </c>
      <c r="B692" s="5">
        <v>45323</v>
      </c>
      <c r="C692" s="93">
        <v>700</v>
      </c>
      <c r="D692" s="93">
        <v>653.34</v>
      </c>
      <c r="E692" s="93">
        <f t="shared" si="10"/>
        <v>-46.659999999999968</v>
      </c>
      <c r="F692" s="2" t="s">
        <v>548</v>
      </c>
      <c r="G692" s="94" t="s">
        <v>540</v>
      </c>
      <c r="H692" s="2" t="s">
        <v>665</v>
      </c>
      <c r="I692" s="2" t="str">
        <f>IF(MONTH(B692)&lt;=Elaborazione!$C$1,G692&amp;H692,"")</f>
        <v>Consulenze &amp; serviziVendite US</v>
      </c>
    </row>
    <row r="693" spans="1:9" ht="13.5" x14ac:dyDescent="0.35">
      <c r="A693" s="2" t="s">
        <v>60</v>
      </c>
      <c r="B693" s="5">
        <v>45323</v>
      </c>
      <c r="C693" s="93">
        <v>2220</v>
      </c>
      <c r="D693" s="93">
        <v>2624.42</v>
      </c>
      <c r="E693" s="93">
        <f t="shared" si="10"/>
        <v>404.42000000000007</v>
      </c>
      <c r="F693" s="2" t="s">
        <v>566</v>
      </c>
      <c r="G693" s="94" t="s">
        <v>524</v>
      </c>
      <c r="H693" s="2" t="s">
        <v>665</v>
      </c>
      <c r="I693" s="2" t="str">
        <f>IF(MONTH(B693)&lt;=Elaborazione!$C$1,G693&amp;H693,"")</f>
        <v>Spese generaliVendite US</v>
      </c>
    </row>
    <row r="694" spans="1:9" ht="13.5" x14ac:dyDescent="0.35">
      <c r="A694" s="2" t="s">
        <v>61</v>
      </c>
      <c r="B694" s="5">
        <v>45323</v>
      </c>
      <c r="C694" s="93">
        <v>125</v>
      </c>
      <c r="D694" s="93">
        <v>196.63</v>
      </c>
      <c r="E694" s="93">
        <f t="shared" si="10"/>
        <v>71.63</v>
      </c>
      <c r="F694" s="2" t="s">
        <v>564</v>
      </c>
      <c r="G694" s="94" t="s">
        <v>524</v>
      </c>
      <c r="H694" s="2" t="s">
        <v>665</v>
      </c>
      <c r="I694" s="2" t="str">
        <f>IF(MONTH(B694)&lt;=Elaborazione!$C$1,G694&amp;H694,"")</f>
        <v>Spese generaliVendite US</v>
      </c>
    </row>
    <row r="695" spans="1:9" ht="13.5" x14ac:dyDescent="0.35">
      <c r="A695" s="2" t="s">
        <v>62</v>
      </c>
      <c r="B695" s="5">
        <v>45323</v>
      </c>
      <c r="C695" s="93">
        <v>3750</v>
      </c>
      <c r="D695" s="93">
        <v>3785</v>
      </c>
      <c r="E695" s="93">
        <f t="shared" si="10"/>
        <v>35</v>
      </c>
      <c r="F695" s="2" t="s">
        <v>565</v>
      </c>
      <c r="G695" s="94" t="s">
        <v>524</v>
      </c>
      <c r="H695" s="2" t="s">
        <v>665</v>
      </c>
      <c r="I695" s="2" t="str">
        <f>IF(MONTH(B695)&lt;=Elaborazione!$C$1,G695&amp;H695,"")</f>
        <v>Spese generaliVendite US</v>
      </c>
    </row>
    <row r="696" spans="1:9" ht="13.5" x14ac:dyDescent="0.35">
      <c r="A696" s="2" t="s">
        <v>63</v>
      </c>
      <c r="B696" s="5">
        <v>45323</v>
      </c>
      <c r="C696" s="93">
        <v>21</v>
      </c>
      <c r="D696" s="93"/>
      <c r="E696" s="93">
        <f t="shared" si="10"/>
        <v>-21</v>
      </c>
      <c r="F696" s="2" t="s">
        <v>571</v>
      </c>
      <c r="G696" s="94" t="s">
        <v>570</v>
      </c>
      <c r="H696" s="2" t="s">
        <v>665</v>
      </c>
      <c r="I696" s="2" t="str">
        <f>IF(MONTH(B696)&lt;=Elaborazione!$C$1,G696&amp;H696,"")</f>
        <v>FormazioneVendite US</v>
      </c>
    </row>
    <row r="697" spans="1:9" ht="13.5" x14ac:dyDescent="0.35">
      <c r="A697" s="2" t="s">
        <v>64</v>
      </c>
      <c r="B697" s="5">
        <v>45323</v>
      </c>
      <c r="C697" s="93">
        <v>100</v>
      </c>
      <c r="D697" s="93">
        <v>46.67</v>
      </c>
      <c r="E697" s="93">
        <f t="shared" si="10"/>
        <v>-53.33</v>
      </c>
      <c r="F697" s="2" t="s">
        <v>572</v>
      </c>
      <c r="G697" s="94" t="s">
        <v>570</v>
      </c>
      <c r="H697" s="2" t="s">
        <v>665</v>
      </c>
      <c r="I697" s="2" t="str">
        <f>IF(MONTH(B697)&lt;=Elaborazione!$C$1,G697&amp;H697,"")</f>
        <v>FormazioneVendite US</v>
      </c>
    </row>
    <row r="698" spans="1:9" ht="13.5" x14ac:dyDescent="0.35">
      <c r="A698" s="2" t="s">
        <v>272</v>
      </c>
      <c r="B698" s="5">
        <v>45323</v>
      </c>
      <c r="C698" s="93">
        <v>5000</v>
      </c>
      <c r="D698" s="93"/>
      <c r="E698" s="93">
        <f t="shared" si="10"/>
        <v>-5000</v>
      </c>
      <c r="F698" s="2" t="s">
        <v>521</v>
      </c>
      <c r="G698" s="2" t="s">
        <v>507</v>
      </c>
      <c r="H698" s="2" t="s">
        <v>665</v>
      </c>
      <c r="I698" s="2" t="str">
        <f>IF(MONTH(B698)&lt;=Elaborazione!$C$1,G698&amp;H698,"")</f>
        <v>Consulenze tecnicheVendite US</v>
      </c>
    </row>
    <row r="699" spans="1:9" ht="13.5" x14ac:dyDescent="0.35">
      <c r="A699" s="2" t="s">
        <v>273</v>
      </c>
      <c r="B699" s="5">
        <v>45323</v>
      </c>
      <c r="C699" s="93">
        <v>2872</v>
      </c>
      <c r="D699" s="93"/>
      <c r="E699" s="93">
        <f t="shared" si="10"/>
        <v>-2872</v>
      </c>
      <c r="F699" s="2" t="s">
        <v>557</v>
      </c>
      <c r="G699" s="94" t="s">
        <v>550</v>
      </c>
      <c r="H699" s="2" t="s">
        <v>665</v>
      </c>
      <c r="I699" s="2" t="str">
        <f>IF(MONTH(B699)&lt;=Elaborazione!$C$1,G699&amp;H699,"")</f>
        <v>Spese promozionaliVendite US</v>
      </c>
    </row>
    <row r="700" spans="1:9" ht="13.5" x14ac:dyDescent="0.35">
      <c r="A700" s="2" t="s">
        <v>142</v>
      </c>
      <c r="B700" s="5">
        <v>45323</v>
      </c>
      <c r="C700" s="93"/>
      <c r="D700" s="93">
        <v>-41.83</v>
      </c>
      <c r="E700" s="93">
        <f t="shared" si="10"/>
        <v>-41.83</v>
      </c>
      <c r="F700" s="2" t="s">
        <v>553</v>
      </c>
      <c r="G700" s="94" t="s">
        <v>550</v>
      </c>
      <c r="H700" s="2" t="s">
        <v>665</v>
      </c>
      <c r="I700" s="2" t="str">
        <f>IF(MONTH(B700)&lt;=Elaborazione!$C$1,G700&amp;H700,"")</f>
        <v>Spese promozionaliVendite US</v>
      </c>
    </row>
    <row r="701" spans="1:9" ht="13.5" x14ac:dyDescent="0.35">
      <c r="A701" s="2" t="s">
        <v>143</v>
      </c>
      <c r="B701" s="5">
        <v>45323</v>
      </c>
      <c r="C701" s="93"/>
      <c r="D701" s="93">
        <v>1631.1</v>
      </c>
      <c r="E701" s="93">
        <f t="shared" si="10"/>
        <v>1631.1</v>
      </c>
      <c r="F701" s="2" t="s">
        <v>552</v>
      </c>
      <c r="G701" s="94" t="s">
        <v>550</v>
      </c>
      <c r="H701" s="2" t="s">
        <v>665</v>
      </c>
      <c r="I701" s="2" t="str">
        <f>IF(MONTH(B701)&lt;=Elaborazione!$C$1,G701&amp;H701,"")</f>
        <v>Spese promozionaliVendite US</v>
      </c>
    </row>
    <row r="702" spans="1:9" ht="13.5" x14ac:dyDescent="0.35">
      <c r="A702" s="2" t="s">
        <v>144</v>
      </c>
      <c r="B702" s="5">
        <v>45323</v>
      </c>
      <c r="C702" s="93"/>
      <c r="D702" s="93">
        <v>25.91</v>
      </c>
      <c r="E702" s="93">
        <f t="shared" si="10"/>
        <v>25.91</v>
      </c>
      <c r="F702" s="2" t="s">
        <v>526</v>
      </c>
      <c r="G702" s="94" t="s">
        <v>524</v>
      </c>
      <c r="H702" s="2" t="s">
        <v>665</v>
      </c>
      <c r="I702" s="2" t="str">
        <f>IF(MONTH(B702)&lt;=Elaborazione!$C$1,G702&amp;H702,"")</f>
        <v>Spese generaliVendite US</v>
      </c>
    </row>
    <row r="703" spans="1:9" ht="13.5" x14ac:dyDescent="0.35">
      <c r="A703" s="2" t="s">
        <v>274</v>
      </c>
      <c r="B703" s="5">
        <v>45323</v>
      </c>
      <c r="C703" s="93">
        <v>83</v>
      </c>
      <c r="D703" s="93"/>
      <c r="E703" s="93">
        <f t="shared" si="10"/>
        <v>-83</v>
      </c>
      <c r="F703" s="2" t="s">
        <v>525</v>
      </c>
      <c r="G703" s="94" t="s">
        <v>524</v>
      </c>
      <c r="H703" s="2" t="s">
        <v>665</v>
      </c>
      <c r="I703" s="2" t="str">
        <f>IF(MONTH(B703)&lt;=Elaborazione!$C$1,G703&amp;H703,"")</f>
        <v>Spese generaliVendite US</v>
      </c>
    </row>
    <row r="704" spans="1:9" ht="13.5" x14ac:dyDescent="0.35">
      <c r="A704" s="2" t="s">
        <v>65</v>
      </c>
      <c r="B704" s="5">
        <v>45323</v>
      </c>
      <c r="C704" s="93">
        <v>1133</v>
      </c>
      <c r="D704" s="93">
        <v>881.22</v>
      </c>
      <c r="E704" s="93">
        <f t="shared" si="10"/>
        <v>-251.77999999999997</v>
      </c>
      <c r="F704" s="2" t="s">
        <v>512</v>
      </c>
      <c r="G704" s="94" t="s">
        <v>506</v>
      </c>
      <c r="H704" s="2" t="s">
        <v>665</v>
      </c>
      <c r="I704" s="2" t="str">
        <f>IF(MONTH(B704)&lt;=Elaborazione!$C$1,G704&amp;H704,"")</f>
        <v>PersonaleVendite US</v>
      </c>
    </row>
    <row r="705" spans="1:9" ht="13.5" x14ac:dyDescent="0.35">
      <c r="A705" s="2" t="s">
        <v>145</v>
      </c>
      <c r="B705" s="5">
        <v>45323</v>
      </c>
      <c r="C705" s="93"/>
      <c r="D705" s="93">
        <v>-139</v>
      </c>
      <c r="E705" s="93">
        <f t="shared" si="10"/>
        <v>-139</v>
      </c>
      <c r="F705" s="2" t="s">
        <v>520</v>
      </c>
      <c r="G705" s="94" t="s">
        <v>506</v>
      </c>
      <c r="H705" s="2" t="s">
        <v>665</v>
      </c>
      <c r="I705" s="2" t="str">
        <f>IF(MONTH(B705)&lt;=Elaborazione!$C$1,G705&amp;H705,"")</f>
        <v>PersonaleVendite US</v>
      </c>
    </row>
    <row r="706" spans="1:9" ht="13.5" x14ac:dyDescent="0.35">
      <c r="A706" s="2" t="s">
        <v>66</v>
      </c>
      <c r="B706" s="5">
        <v>45323</v>
      </c>
      <c r="C706" s="93">
        <v>275</v>
      </c>
      <c r="D706" s="93">
        <v>120.45</v>
      </c>
      <c r="E706" s="93">
        <f t="shared" si="10"/>
        <v>-154.55000000000001</v>
      </c>
      <c r="F706" s="2" t="s">
        <v>513</v>
      </c>
      <c r="G706" s="94" t="s">
        <v>506</v>
      </c>
      <c r="H706" s="2" t="s">
        <v>665</v>
      </c>
      <c r="I706" s="2" t="str">
        <f>IF(MONTH(B706)&lt;=Elaborazione!$C$1,G706&amp;H706,"")</f>
        <v>PersonaleVendite US</v>
      </c>
    </row>
    <row r="707" spans="1:9" ht="13.5" x14ac:dyDescent="0.35">
      <c r="A707" s="2" t="s">
        <v>67</v>
      </c>
      <c r="B707" s="5">
        <v>45323</v>
      </c>
      <c r="C707" s="93">
        <v>72286</v>
      </c>
      <c r="D707" s="93">
        <v>71540.52</v>
      </c>
      <c r="E707" s="93">
        <f t="shared" ref="E707:E770" si="11">+D707-C707</f>
        <v>-745.47999999999593</v>
      </c>
      <c r="F707" s="2" t="s">
        <v>508</v>
      </c>
      <c r="G707" s="94" t="s">
        <v>506</v>
      </c>
      <c r="H707" s="2" t="s">
        <v>665</v>
      </c>
      <c r="I707" s="2" t="str">
        <f>IF(MONTH(B707)&lt;=Elaborazione!$C$1,G707&amp;H707,"")</f>
        <v>PersonaleVendite US</v>
      </c>
    </row>
    <row r="708" spans="1:9" ht="13.5" x14ac:dyDescent="0.35">
      <c r="A708" s="2" t="s">
        <v>275</v>
      </c>
      <c r="B708" s="5">
        <v>45323</v>
      </c>
      <c r="C708" s="93">
        <v>4109</v>
      </c>
      <c r="D708" s="93"/>
      <c r="E708" s="93">
        <f t="shared" si="11"/>
        <v>-4109</v>
      </c>
      <c r="F708" s="2" t="s">
        <v>518</v>
      </c>
      <c r="G708" s="94" t="s">
        <v>506</v>
      </c>
      <c r="H708" s="2" t="s">
        <v>665</v>
      </c>
      <c r="I708" s="2" t="str">
        <f>IF(MONTH(B708)&lt;=Elaborazione!$C$1,G708&amp;H708,"")</f>
        <v>PersonaleVendite US</v>
      </c>
    </row>
    <row r="709" spans="1:9" ht="13.5" x14ac:dyDescent="0.35">
      <c r="A709" s="2" t="s">
        <v>276</v>
      </c>
      <c r="B709" s="5">
        <v>45323</v>
      </c>
      <c r="C709" s="93">
        <v>181</v>
      </c>
      <c r="D709" s="93"/>
      <c r="E709" s="93">
        <f t="shared" si="11"/>
        <v>-181</v>
      </c>
      <c r="F709" s="2" t="s">
        <v>519</v>
      </c>
      <c r="G709" s="94" t="s">
        <v>506</v>
      </c>
      <c r="H709" s="2" t="s">
        <v>665</v>
      </c>
      <c r="I709" s="2" t="str">
        <f>IF(MONTH(B709)&lt;=Elaborazione!$C$1,G709&amp;H709,"")</f>
        <v>PersonaleVendite US</v>
      </c>
    </row>
    <row r="710" spans="1:9" ht="13.5" x14ac:dyDescent="0.35">
      <c r="A710" s="2" t="s">
        <v>68</v>
      </c>
      <c r="B710" s="5">
        <v>45323</v>
      </c>
      <c r="C710" s="93">
        <v>13502</v>
      </c>
      <c r="D710" s="93">
        <v>14430.05</v>
      </c>
      <c r="E710" s="93">
        <f t="shared" si="11"/>
        <v>928.04999999999927</v>
      </c>
      <c r="F710" s="2" t="s">
        <v>516</v>
      </c>
      <c r="G710" s="94" t="s">
        <v>506</v>
      </c>
      <c r="H710" s="2" t="s">
        <v>665</v>
      </c>
      <c r="I710" s="2" t="str">
        <f>IF(MONTH(B710)&lt;=Elaborazione!$C$1,G710&amp;H710,"")</f>
        <v>PersonaleVendite US</v>
      </c>
    </row>
    <row r="711" spans="1:9" ht="13.5" x14ac:dyDescent="0.35">
      <c r="A711" s="2" t="s">
        <v>69</v>
      </c>
      <c r="B711" s="5">
        <v>45323</v>
      </c>
      <c r="C711" s="93">
        <v>34697</v>
      </c>
      <c r="D711" s="93">
        <v>35995.589999999997</v>
      </c>
      <c r="E711" s="93">
        <f t="shared" si="11"/>
        <v>1298.5899999999965</v>
      </c>
      <c r="F711" s="2" t="s">
        <v>510</v>
      </c>
      <c r="G711" s="94" t="s">
        <v>506</v>
      </c>
      <c r="H711" s="2" t="s">
        <v>665</v>
      </c>
      <c r="I711" s="2" t="str">
        <f>IF(MONTH(B711)&lt;=Elaborazione!$C$1,G711&amp;H711,"")</f>
        <v>PersonaleVendite US</v>
      </c>
    </row>
    <row r="712" spans="1:9" ht="13.5" x14ac:dyDescent="0.35">
      <c r="A712" s="2" t="s">
        <v>184</v>
      </c>
      <c r="B712" s="5">
        <v>45323</v>
      </c>
      <c r="C712" s="93"/>
      <c r="D712" s="93">
        <v>6059.14</v>
      </c>
      <c r="E712" s="93">
        <f t="shared" si="11"/>
        <v>6059.14</v>
      </c>
      <c r="F712" s="2" t="s">
        <v>514</v>
      </c>
      <c r="G712" s="94" t="s">
        <v>506</v>
      </c>
      <c r="H712" s="2" t="s">
        <v>665</v>
      </c>
      <c r="I712" s="2" t="str">
        <f>IF(MONTH(B712)&lt;=Elaborazione!$C$1,G712&amp;H712,"")</f>
        <v>PersonaleVendite US</v>
      </c>
    </row>
    <row r="713" spans="1:9" ht="13.5" x14ac:dyDescent="0.35">
      <c r="A713" s="2" t="s">
        <v>70</v>
      </c>
      <c r="B713" s="5">
        <v>45323</v>
      </c>
      <c r="C713" s="93">
        <v>337</v>
      </c>
      <c r="D713" s="93">
        <v>146.72999999999999</v>
      </c>
      <c r="E713" s="93">
        <f t="shared" si="11"/>
        <v>-190.27</v>
      </c>
      <c r="F713" s="2" t="s">
        <v>511</v>
      </c>
      <c r="G713" s="94" t="s">
        <v>506</v>
      </c>
      <c r="H713" s="2" t="s">
        <v>665</v>
      </c>
      <c r="I713" s="2" t="str">
        <f>IF(MONTH(B713)&lt;=Elaborazione!$C$1,G713&amp;H713,"")</f>
        <v>PersonaleVendite US</v>
      </c>
    </row>
    <row r="714" spans="1:9" ht="13.5" x14ac:dyDescent="0.35">
      <c r="A714" s="2" t="s">
        <v>71</v>
      </c>
      <c r="B714" s="5">
        <v>45323</v>
      </c>
      <c r="C714" s="93">
        <v>2386</v>
      </c>
      <c r="D714" s="93">
        <v>2225.7199999999998</v>
      </c>
      <c r="E714" s="93">
        <f t="shared" si="11"/>
        <v>-160.2800000000002</v>
      </c>
      <c r="F714" s="2" t="s">
        <v>515</v>
      </c>
      <c r="G714" s="94" t="s">
        <v>506</v>
      </c>
      <c r="H714" s="2" t="s">
        <v>665</v>
      </c>
      <c r="I714" s="2" t="str">
        <f>IF(MONTH(B714)&lt;=Elaborazione!$C$1,G714&amp;H714,"")</f>
        <v>PersonaleVendite US</v>
      </c>
    </row>
    <row r="715" spans="1:9" ht="13.5" x14ac:dyDescent="0.35">
      <c r="A715" s="2" t="s">
        <v>72</v>
      </c>
      <c r="B715" s="5">
        <v>45323</v>
      </c>
      <c r="C715" s="93">
        <v>8076</v>
      </c>
      <c r="D715" s="93">
        <v>7977.3</v>
      </c>
      <c r="E715" s="93">
        <f t="shared" si="11"/>
        <v>-98.699999999999818</v>
      </c>
      <c r="F715" s="2" t="s">
        <v>523</v>
      </c>
      <c r="G715" s="94" t="s">
        <v>506</v>
      </c>
      <c r="H715" s="2" t="s">
        <v>665</v>
      </c>
      <c r="I715" s="2" t="str">
        <f>IF(MONTH(B715)&lt;=Elaborazione!$C$1,G715&amp;H715,"")</f>
        <v>PersonaleVendite US</v>
      </c>
    </row>
    <row r="716" spans="1:9" ht="13.5" x14ac:dyDescent="0.35">
      <c r="A716" s="2" t="s">
        <v>311</v>
      </c>
      <c r="B716" s="5">
        <v>45323</v>
      </c>
      <c r="C716" s="93">
        <v>16870</v>
      </c>
      <c r="D716" s="93">
        <v>18304.12</v>
      </c>
      <c r="E716" s="93">
        <f t="shared" si="11"/>
        <v>1434.119999999999</v>
      </c>
      <c r="F716" s="2" t="s">
        <v>530</v>
      </c>
      <c r="G716" s="94" t="s">
        <v>506</v>
      </c>
      <c r="H716" s="2" t="s">
        <v>665</v>
      </c>
      <c r="I716" s="2" t="str">
        <f>IF(MONTH(B716)&lt;=Elaborazione!$C$1,G716&amp;H716,"")</f>
        <v>PersonaleVendite US</v>
      </c>
    </row>
    <row r="717" spans="1:9" ht="13.5" x14ac:dyDescent="0.35">
      <c r="A717" s="2" t="s">
        <v>149</v>
      </c>
      <c r="B717" s="5">
        <v>45323</v>
      </c>
      <c r="C717" s="93"/>
      <c r="D717" s="93">
        <v>-9287.6299999999992</v>
      </c>
      <c r="E717" s="93">
        <f t="shared" si="11"/>
        <v>-9287.6299999999992</v>
      </c>
      <c r="F717" s="2" t="s">
        <v>562</v>
      </c>
      <c r="G717" s="94" t="s">
        <v>561</v>
      </c>
      <c r="H717" s="2" t="s">
        <v>665</v>
      </c>
      <c r="I717" s="2" t="str">
        <f>IF(MONTH(B717)&lt;=Elaborazione!$C$1,G717&amp;H717,"")</f>
        <v>Ricerca del personaleVendite US</v>
      </c>
    </row>
    <row r="718" spans="1:9" ht="13.5" x14ac:dyDescent="0.35">
      <c r="A718" s="2" t="s">
        <v>376</v>
      </c>
      <c r="B718" s="5">
        <v>45323</v>
      </c>
      <c r="C718" s="93"/>
      <c r="D718" s="93">
        <v>8087.63</v>
      </c>
      <c r="E718" s="93">
        <f t="shared" si="11"/>
        <v>8087.63</v>
      </c>
      <c r="F718" s="2" t="s">
        <v>563</v>
      </c>
      <c r="G718" s="94" t="s">
        <v>561</v>
      </c>
      <c r="H718" s="2" t="s">
        <v>665</v>
      </c>
      <c r="I718" s="2" t="str">
        <f>IF(MONTH(B718)&lt;=Elaborazione!$C$1,G718&amp;H718,"")</f>
        <v>Ricerca del personaleVendite US</v>
      </c>
    </row>
    <row r="719" spans="1:9" ht="13.5" x14ac:dyDescent="0.35">
      <c r="A719" s="2" t="s">
        <v>277</v>
      </c>
      <c r="B719" s="5">
        <v>45323</v>
      </c>
      <c r="C719" s="93">
        <v>2000</v>
      </c>
      <c r="D719" s="93">
        <v>3000</v>
      </c>
      <c r="E719" s="93">
        <f t="shared" si="11"/>
        <v>1000</v>
      </c>
      <c r="F719" s="2" t="s">
        <v>545</v>
      </c>
      <c r="G719" s="94" t="s">
        <v>540</v>
      </c>
      <c r="H719" s="2" t="s">
        <v>665</v>
      </c>
      <c r="I719" s="2" t="str">
        <f>IF(MONTH(B719)&lt;=Elaborazione!$C$1,G719&amp;H719,"")</f>
        <v>Consulenze &amp; serviziVendite US</v>
      </c>
    </row>
    <row r="720" spans="1:9" ht="13.5" x14ac:dyDescent="0.35">
      <c r="A720" s="2" t="s">
        <v>73</v>
      </c>
      <c r="B720" s="5">
        <v>45323</v>
      </c>
      <c r="C720" s="93">
        <v>150</v>
      </c>
      <c r="D720" s="93">
        <v>497.79</v>
      </c>
      <c r="E720" s="93">
        <f t="shared" si="11"/>
        <v>347.79</v>
      </c>
      <c r="F720" s="2" t="s">
        <v>564</v>
      </c>
      <c r="G720" s="94" t="s">
        <v>524</v>
      </c>
      <c r="H720" s="2" t="s">
        <v>665</v>
      </c>
      <c r="I720" s="2" t="str">
        <f>IF(MONTH(B720)&lt;=Elaborazione!$C$1,G720&amp;H720,"")</f>
        <v>Spese generaliVendite US</v>
      </c>
    </row>
    <row r="721" spans="1:9" ht="13.5" x14ac:dyDescent="0.35">
      <c r="A721" s="2" t="s">
        <v>185</v>
      </c>
      <c r="B721" s="5">
        <v>45323</v>
      </c>
      <c r="C721" s="93"/>
      <c r="D721" s="93">
        <v>35.75</v>
      </c>
      <c r="E721" s="93">
        <f t="shared" si="11"/>
        <v>35.75</v>
      </c>
      <c r="F721" s="2" t="s">
        <v>565</v>
      </c>
      <c r="G721" s="94" t="s">
        <v>524</v>
      </c>
      <c r="H721" s="2" t="s">
        <v>665</v>
      </c>
      <c r="I721" s="2" t="str">
        <f>IF(MONTH(B721)&lt;=Elaborazione!$C$1,G721&amp;H721,"")</f>
        <v>Spese generaliVendite US</v>
      </c>
    </row>
    <row r="722" spans="1:9" ht="13.5" x14ac:dyDescent="0.35">
      <c r="A722" s="2" t="s">
        <v>278</v>
      </c>
      <c r="B722" s="5">
        <v>45323</v>
      </c>
      <c r="C722" s="93">
        <v>100</v>
      </c>
      <c r="D722" s="93"/>
      <c r="E722" s="93">
        <f t="shared" si="11"/>
        <v>-100</v>
      </c>
      <c r="F722" s="2" t="s">
        <v>571</v>
      </c>
      <c r="G722" s="94" t="s">
        <v>570</v>
      </c>
      <c r="H722" s="2" t="s">
        <v>665</v>
      </c>
      <c r="I722" s="2" t="str">
        <f>IF(MONTH(B722)&lt;=Elaborazione!$C$1,G722&amp;H722,"")</f>
        <v>FormazioneVendite US</v>
      </c>
    </row>
    <row r="723" spans="1:9" ht="13.5" x14ac:dyDescent="0.35">
      <c r="A723" s="2" t="s">
        <v>186</v>
      </c>
      <c r="B723" s="5">
        <v>45323</v>
      </c>
      <c r="C723" s="93"/>
      <c r="D723" s="93">
        <v>-1104.31</v>
      </c>
      <c r="E723" s="93">
        <f t="shared" si="11"/>
        <v>-1104.31</v>
      </c>
      <c r="F723" s="2" t="s">
        <v>573</v>
      </c>
      <c r="G723" s="94" t="s">
        <v>570</v>
      </c>
      <c r="H723" s="2" t="s">
        <v>665</v>
      </c>
      <c r="I723" s="2" t="str">
        <f>IF(MONTH(B723)&lt;=Elaborazione!$C$1,G723&amp;H723,"")</f>
        <v>FormazioneVendite US</v>
      </c>
    </row>
    <row r="724" spans="1:9" ht="13.5" x14ac:dyDescent="0.35">
      <c r="A724" s="2" t="s">
        <v>279</v>
      </c>
      <c r="B724" s="5">
        <v>45323</v>
      </c>
      <c r="C724" s="93">
        <v>15000</v>
      </c>
      <c r="D724" s="93">
        <v>20000</v>
      </c>
      <c r="E724" s="93">
        <f t="shared" si="11"/>
        <v>5000</v>
      </c>
      <c r="F724" s="2" t="s">
        <v>521</v>
      </c>
      <c r="G724" s="2" t="s">
        <v>507</v>
      </c>
      <c r="H724" s="2" t="s">
        <v>665</v>
      </c>
      <c r="I724" s="2" t="str">
        <f>IF(MONTH(B724)&lt;=Elaborazione!$C$1,G724&amp;H724,"")</f>
        <v>Consulenze tecnicheVendite US</v>
      </c>
    </row>
    <row r="725" spans="1:9" ht="13.5" x14ac:dyDescent="0.35">
      <c r="A725" s="2" t="s">
        <v>74</v>
      </c>
      <c r="B725" s="5">
        <v>45323</v>
      </c>
      <c r="C725" s="93">
        <v>-5370</v>
      </c>
      <c r="D725" s="93">
        <v>-16876.13</v>
      </c>
      <c r="E725" s="93">
        <f t="shared" si="11"/>
        <v>-11506.130000000001</v>
      </c>
      <c r="F725" s="2" t="s">
        <v>553</v>
      </c>
      <c r="G725" s="94" t="s">
        <v>550</v>
      </c>
      <c r="H725" s="2" t="s">
        <v>665</v>
      </c>
      <c r="I725" s="2" t="str">
        <f>IF(MONTH(B725)&lt;=Elaborazione!$C$1,G725&amp;H725,"")</f>
        <v>Spese promozionaliVendite US</v>
      </c>
    </row>
    <row r="726" spans="1:9" ht="13.5" x14ac:dyDescent="0.35">
      <c r="A726" s="2" t="s">
        <v>280</v>
      </c>
      <c r="B726" s="5">
        <v>45323</v>
      </c>
      <c r="C726" s="93">
        <v>10000</v>
      </c>
      <c r="D726" s="93"/>
      <c r="E726" s="93">
        <f t="shared" si="11"/>
        <v>-10000</v>
      </c>
      <c r="F726" s="2" t="s">
        <v>558</v>
      </c>
      <c r="G726" s="94" t="s">
        <v>550</v>
      </c>
      <c r="H726" s="2" t="s">
        <v>665</v>
      </c>
      <c r="I726" s="2" t="str">
        <f>IF(MONTH(B726)&lt;=Elaborazione!$C$1,G726&amp;H726,"")</f>
        <v>Spese promozionaliVendite US</v>
      </c>
    </row>
    <row r="727" spans="1:9" ht="13.5" x14ac:dyDescent="0.35">
      <c r="A727" s="2" t="s">
        <v>187</v>
      </c>
      <c r="B727" s="5">
        <v>45323</v>
      </c>
      <c r="C727" s="93"/>
      <c r="D727" s="93">
        <v>362.73</v>
      </c>
      <c r="E727" s="93">
        <f t="shared" si="11"/>
        <v>362.73</v>
      </c>
      <c r="F727" s="2" t="s">
        <v>526</v>
      </c>
      <c r="G727" s="94" t="s">
        <v>524</v>
      </c>
      <c r="H727" s="2" t="s">
        <v>665</v>
      </c>
      <c r="I727" s="2" t="str">
        <f>IF(MONTH(B727)&lt;=Elaborazione!$C$1,G727&amp;H727,"")</f>
        <v>Spese generaliVendite US</v>
      </c>
    </row>
    <row r="728" spans="1:9" ht="13.5" x14ac:dyDescent="0.35">
      <c r="A728" s="2" t="s">
        <v>75</v>
      </c>
      <c r="B728" s="5">
        <v>45323</v>
      </c>
      <c r="C728" s="93">
        <v>150</v>
      </c>
      <c r="D728" s="93">
        <v>-116.57</v>
      </c>
      <c r="E728" s="93">
        <f t="shared" si="11"/>
        <v>-266.57</v>
      </c>
      <c r="F728" s="2" t="s">
        <v>525</v>
      </c>
      <c r="G728" s="94" t="s">
        <v>524</v>
      </c>
      <c r="H728" s="2" t="s">
        <v>665</v>
      </c>
      <c r="I728" s="2" t="str">
        <f>IF(MONTH(B728)&lt;=Elaborazione!$C$1,G728&amp;H728,"")</f>
        <v>Spese generaliVendite US</v>
      </c>
    </row>
    <row r="729" spans="1:9" ht="13.5" x14ac:dyDescent="0.35">
      <c r="A729" s="2" t="s">
        <v>76</v>
      </c>
      <c r="B729" s="5">
        <v>45323</v>
      </c>
      <c r="C729" s="93">
        <v>17067</v>
      </c>
      <c r="D729" s="93">
        <v>11996.18</v>
      </c>
      <c r="E729" s="93">
        <f t="shared" si="11"/>
        <v>-5070.82</v>
      </c>
      <c r="F729" s="2" t="s">
        <v>512</v>
      </c>
      <c r="G729" s="94" t="s">
        <v>506</v>
      </c>
      <c r="H729" s="2" t="s">
        <v>665</v>
      </c>
      <c r="I729" s="2" t="str">
        <f>IF(MONTH(B729)&lt;=Elaborazione!$C$1,G729&amp;H729,"")</f>
        <v>PersonaleVendite US</v>
      </c>
    </row>
    <row r="730" spans="1:9" ht="13.5" x14ac:dyDescent="0.35">
      <c r="A730" s="2" t="s">
        <v>188</v>
      </c>
      <c r="B730" s="5">
        <v>45323</v>
      </c>
      <c r="C730" s="93"/>
      <c r="D730" s="93">
        <v>4096.6499999999996</v>
      </c>
      <c r="E730" s="93">
        <f t="shared" si="11"/>
        <v>4096.6499999999996</v>
      </c>
      <c r="F730" s="2" t="s">
        <v>520</v>
      </c>
      <c r="G730" s="94" t="s">
        <v>506</v>
      </c>
      <c r="H730" s="2" t="s">
        <v>665</v>
      </c>
      <c r="I730" s="2" t="str">
        <f>IF(MONTH(B730)&lt;=Elaborazione!$C$1,G730&amp;H730,"")</f>
        <v>PersonaleVendite US</v>
      </c>
    </row>
    <row r="731" spans="1:9" ht="13.5" x14ac:dyDescent="0.35">
      <c r="A731" s="2" t="s">
        <v>77</v>
      </c>
      <c r="B731" s="5">
        <v>45323</v>
      </c>
      <c r="C731" s="93">
        <v>4643</v>
      </c>
      <c r="D731" s="93">
        <v>4694.7</v>
      </c>
      <c r="E731" s="93">
        <f t="shared" si="11"/>
        <v>51.699999999999818</v>
      </c>
      <c r="F731" s="2" t="s">
        <v>513</v>
      </c>
      <c r="G731" s="94" t="s">
        <v>506</v>
      </c>
      <c r="H731" s="2" t="s">
        <v>665</v>
      </c>
      <c r="I731" s="2" t="str">
        <f>IF(MONTH(B731)&lt;=Elaborazione!$C$1,G731&amp;H731,"")</f>
        <v>PersonaleVendite US</v>
      </c>
    </row>
    <row r="732" spans="1:9" ht="13.5" x14ac:dyDescent="0.35">
      <c r="A732" s="2" t="s">
        <v>189</v>
      </c>
      <c r="B732" s="5">
        <v>45323</v>
      </c>
      <c r="C732" s="93"/>
      <c r="D732" s="93">
        <v>-5.6843418860808015E-14</v>
      </c>
      <c r="E732" s="93">
        <f t="shared" si="11"/>
        <v>-5.6843418860808015E-14</v>
      </c>
      <c r="F732" s="2" t="s">
        <v>511</v>
      </c>
      <c r="G732" s="94" t="s">
        <v>506</v>
      </c>
      <c r="H732" s="2" t="s">
        <v>665</v>
      </c>
      <c r="I732" s="2" t="str">
        <f>IF(MONTH(B732)&lt;=Elaborazione!$C$1,G732&amp;H732,"")</f>
        <v>PersonaleVendite US</v>
      </c>
    </row>
    <row r="733" spans="1:9" ht="13.5" x14ac:dyDescent="0.35">
      <c r="A733" s="2" t="s">
        <v>78</v>
      </c>
      <c r="B733" s="5">
        <v>45323</v>
      </c>
      <c r="C733" s="93">
        <v>22049</v>
      </c>
      <c r="D733" s="93">
        <v>22175.62</v>
      </c>
      <c r="E733" s="93">
        <f t="shared" si="11"/>
        <v>126.61999999999898</v>
      </c>
      <c r="F733" s="2" t="s">
        <v>508</v>
      </c>
      <c r="G733" s="94" t="s">
        <v>506</v>
      </c>
      <c r="H733" s="94" t="s">
        <v>584</v>
      </c>
      <c r="I733" s="2" t="str">
        <f>IF(MONTH(B733)&lt;=Elaborazione!$C$1,G733&amp;H733,"")</f>
        <v>PersonaleFinanza &amp; Controllo</v>
      </c>
    </row>
    <row r="734" spans="1:9" ht="13.5" x14ac:dyDescent="0.35">
      <c r="A734" s="2" t="s">
        <v>281</v>
      </c>
      <c r="B734" s="5">
        <v>45323</v>
      </c>
      <c r="C734" s="93">
        <v>250</v>
      </c>
      <c r="D734" s="93"/>
      <c r="E734" s="93">
        <f t="shared" si="11"/>
        <v>-250</v>
      </c>
      <c r="F734" s="2" t="s">
        <v>518</v>
      </c>
      <c r="G734" s="94" t="s">
        <v>506</v>
      </c>
      <c r="H734" s="94" t="s">
        <v>584</v>
      </c>
      <c r="I734" s="2" t="str">
        <f>IF(MONTH(B734)&lt;=Elaborazione!$C$1,G734&amp;H734,"")</f>
        <v>PersonaleFinanza &amp; Controllo</v>
      </c>
    </row>
    <row r="735" spans="1:9" ht="13.5" x14ac:dyDescent="0.35">
      <c r="A735" s="2" t="s">
        <v>79</v>
      </c>
      <c r="B735" s="5">
        <v>45323</v>
      </c>
      <c r="C735" s="93">
        <v>2097</v>
      </c>
      <c r="D735" s="93">
        <v>2368.48</v>
      </c>
      <c r="E735" s="93">
        <f t="shared" si="11"/>
        <v>271.48</v>
      </c>
      <c r="F735" s="2" t="s">
        <v>509</v>
      </c>
      <c r="G735" s="94" t="s">
        <v>506</v>
      </c>
      <c r="H735" s="94" t="s">
        <v>584</v>
      </c>
      <c r="I735" s="2" t="str">
        <f>IF(MONTH(B735)&lt;=Elaborazione!$C$1,G735&amp;H735,"")</f>
        <v>PersonaleFinanza &amp; Controllo</v>
      </c>
    </row>
    <row r="736" spans="1:9" ht="13.5" x14ac:dyDescent="0.35">
      <c r="A736" s="2" t="s">
        <v>282</v>
      </c>
      <c r="B736" s="5">
        <v>45323</v>
      </c>
      <c r="C736" s="93">
        <v>55</v>
      </c>
      <c r="D736" s="93"/>
      <c r="E736" s="93">
        <f t="shared" si="11"/>
        <v>-55</v>
      </c>
      <c r="F736" s="2" t="s">
        <v>519</v>
      </c>
      <c r="G736" s="94" t="s">
        <v>506</v>
      </c>
      <c r="H736" s="94" t="s">
        <v>584</v>
      </c>
      <c r="I736" s="2" t="str">
        <f>IF(MONTH(B736)&lt;=Elaborazione!$C$1,G736&amp;H736,"")</f>
        <v>PersonaleFinanza &amp; Controllo</v>
      </c>
    </row>
    <row r="737" spans="1:9" ht="13.5" x14ac:dyDescent="0.35">
      <c r="A737" s="2" t="s">
        <v>80</v>
      </c>
      <c r="B737" s="5">
        <v>45323</v>
      </c>
      <c r="C737" s="93">
        <v>10435</v>
      </c>
      <c r="D737" s="93">
        <v>10382.91</v>
      </c>
      <c r="E737" s="93">
        <f t="shared" si="11"/>
        <v>-52.090000000000146</v>
      </c>
      <c r="F737" s="2" t="s">
        <v>510</v>
      </c>
      <c r="G737" s="94" t="s">
        <v>506</v>
      </c>
      <c r="H737" s="94" t="s">
        <v>584</v>
      </c>
      <c r="I737" s="2" t="str">
        <f>IF(MONTH(B737)&lt;=Elaborazione!$C$1,G737&amp;H737,"")</f>
        <v>PersonaleFinanza &amp; Controllo</v>
      </c>
    </row>
    <row r="738" spans="1:9" ht="13.5" x14ac:dyDescent="0.35">
      <c r="A738" s="2" t="s">
        <v>81</v>
      </c>
      <c r="B738" s="5">
        <v>45323</v>
      </c>
      <c r="C738" s="93">
        <v>2297</v>
      </c>
      <c r="D738" s="93">
        <v>3316.89</v>
      </c>
      <c r="E738" s="93">
        <f t="shared" si="11"/>
        <v>1019.8899999999999</v>
      </c>
      <c r="F738" s="2" t="s">
        <v>514</v>
      </c>
      <c r="G738" s="94" t="s">
        <v>506</v>
      </c>
      <c r="H738" s="94" t="s">
        <v>584</v>
      </c>
      <c r="I738" s="2" t="str">
        <f>IF(MONTH(B738)&lt;=Elaborazione!$C$1,G738&amp;H738,"")</f>
        <v>PersonaleFinanza &amp; Controllo</v>
      </c>
    </row>
    <row r="739" spans="1:9" ht="13.5" x14ac:dyDescent="0.35">
      <c r="A739" s="2" t="s">
        <v>82</v>
      </c>
      <c r="B739" s="5">
        <v>45323</v>
      </c>
      <c r="C739" s="93">
        <v>190</v>
      </c>
      <c r="D739" s="93">
        <v>84.649999999999892</v>
      </c>
      <c r="E739" s="93">
        <f t="shared" si="11"/>
        <v>-105.35000000000011</v>
      </c>
      <c r="F739" s="2" t="s">
        <v>511</v>
      </c>
      <c r="G739" s="94" t="s">
        <v>506</v>
      </c>
      <c r="H739" s="94" t="s">
        <v>584</v>
      </c>
      <c r="I739" s="2" t="str">
        <f>IF(MONTH(B739)&lt;=Elaborazione!$C$1,G739&amp;H739,"")</f>
        <v>PersonaleFinanza &amp; Controllo</v>
      </c>
    </row>
    <row r="740" spans="1:9" ht="13.5" x14ac:dyDescent="0.35">
      <c r="A740" s="2" t="s">
        <v>83</v>
      </c>
      <c r="B740" s="5">
        <v>45323</v>
      </c>
      <c r="C740" s="93">
        <v>125</v>
      </c>
      <c r="D740" s="93">
        <v>199.54</v>
      </c>
      <c r="E740" s="93">
        <f t="shared" si="11"/>
        <v>74.539999999999992</v>
      </c>
      <c r="F740" s="2" t="s">
        <v>515</v>
      </c>
      <c r="G740" s="94" t="s">
        <v>506</v>
      </c>
      <c r="H740" s="94" t="s">
        <v>584</v>
      </c>
      <c r="I740" s="2" t="str">
        <f>IF(MONTH(B740)&lt;=Elaborazione!$C$1,G740&amp;H740,"")</f>
        <v>PersonaleFinanza &amp; Controllo</v>
      </c>
    </row>
    <row r="741" spans="1:9" ht="13.5" x14ac:dyDescent="0.35">
      <c r="A741" s="2" t="s">
        <v>84</v>
      </c>
      <c r="B741" s="5">
        <v>45323</v>
      </c>
      <c r="C741" s="93">
        <v>333</v>
      </c>
      <c r="D741" s="93">
        <v>1116.6099999999999</v>
      </c>
      <c r="E741" s="93">
        <f t="shared" si="11"/>
        <v>783.6099999999999</v>
      </c>
      <c r="F741" s="2" t="s">
        <v>523</v>
      </c>
      <c r="G741" s="94" t="s">
        <v>506</v>
      </c>
      <c r="H741" s="94" t="s">
        <v>584</v>
      </c>
      <c r="I741" s="2" t="str">
        <f>IF(MONTH(B741)&lt;=Elaborazione!$C$1,G741&amp;H741,"")</f>
        <v>PersonaleFinanza &amp; Controllo</v>
      </c>
    </row>
    <row r="742" spans="1:9" ht="13.5" x14ac:dyDescent="0.35">
      <c r="A742" s="2" t="s">
        <v>283</v>
      </c>
      <c r="B742" s="5">
        <v>45323</v>
      </c>
      <c r="C742" s="93">
        <v>800</v>
      </c>
      <c r="D742" s="93"/>
      <c r="E742" s="93">
        <f t="shared" si="11"/>
        <v>-800</v>
      </c>
      <c r="F742" s="2" t="s">
        <v>530</v>
      </c>
      <c r="G742" s="94" t="s">
        <v>506</v>
      </c>
      <c r="H742" s="94" t="s">
        <v>584</v>
      </c>
      <c r="I742" s="2" t="str">
        <f>IF(MONTH(B742)&lt;=Elaborazione!$C$1,G742&amp;H742,"")</f>
        <v>PersonaleFinanza &amp; Controllo</v>
      </c>
    </row>
    <row r="743" spans="1:9" ht="13.5" x14ac:dyDescent="0.35">
      <c r="A743" s="2" t="s">
        <v>85</v>
      </c>
      <c r="B743" s="5">
        <v>45323</v>
      </c>
      <c r="C743" s="93">
        <v>2717</v>
      </c>
      <c r="D743" s="93">
        <v>-3099.83</v>
      </c>
      <c r="E743" s="93">
        <f t="shared" si="11"/>
        <v>-5816.83</v>
      </c>
      <c r="F743" s="2" t="s">
        <v>549</v>
      </c>
      <c r="G743" s="94" t="s">
        <v>540</v>
      </c>
      <c r="H743" s="94" t="s">
        <v>584</v>
      </c>
      <c r="I743" s="2" t="str">
        <f>IF(MONTH(B743)&lt;=Elaborazione!$C$1,G743&amp;H743,"")</f>
        <v>Consulenze &amp; serviziFinanza &amp; Controllo</v>
      </c>
    </row>
    <row r="744" spans="1:9" ht="13.5" x14ac:dyDescent="0.35">
      <c r="A744" s="2" t="s">
        <v>86</v>
      </c>
      <c r="B744" s="5">
        <v>45323</v>
      </c>
      <c r="C744" s="93">
        <v>2300</v>
      </c>
      <c r="D744" s="93">
        <v>1300</v>
      </c>
      <c r="E744" s="93">
        <f t="shared" si="11"/>
        <v>-1000</v>
      </c>
      <c r="F744" s="2" t="s">
        <v>541</v>
      </c>
      <c r="G744" s="94" t="s">
        <v>540</v>
      </c>
      <c r="H744" s="94" t="s">
        <v>584</v>
      </c>
      <c r="I744" s="2" t="str">
        <f>IF(MONTH(B744)&lt;=Elaborazione!$C$1,G744&amp;H744,"")</f>
        <v>Consulenze &amp; serviziFinanza &amp; Controllo</v>
      </c>
    </row>
    <row r="745" spans="1:9" ht="13.5" x14ac:dyDescent="0.35">
      <c r="A745" s="2" t="s">
        <v>87</v>
      </c>
      <c r="B745" s="5">
        <v>45323</v>
      </c>
      <c r="C745" s="93">
        <v>2667</v>
      </c>
      <c r="D745" s="93">
        <v>3376.54</v>
      </c>
      <c r="E745" s="93">
        <f t="shared" si="11"/>
        <v>709.54</v>
      </c>
      <c r="F745" s="2" t="s">
        <v>535</v>
      </c>
      <c r="G745" s="94" t="s">
        <v>540</v>
      </c>
      <c r="H745" s="94" t="s">
        <v>584</v>
      </c>
      <c r="I745" s="2" t="str">
        <f>IF(MONTH(B745)&lt;=Elaborazione!$C$1,G745&amp;H745,"")</f>
        <v>Consulenze &amp; serviziFinanza &amp; Controllo</v>
      </c>
    </row>
    <row r="746" spans="1:9" ht="13.5" x14ac:dyDescent="0.35">
      <c r="A746" s="2" t="s">
        <v>88</v>
      </c>
      <c r="B746" s="5">
        <v>45323</v>
      </c>
      <c r="C746" s="93">
        <v>2900</v>
      </c>
      <c r="D746" s="93">
        <v>4178.1499999999996</v>
      </c>
      <c r="E746" s="93">
        <f t="shared" si="11"/>
        <v>1278.1499999999996</v>
      </c>
      <c r="F746" s="2" t="s">
        <v>542</v>
      </c>
      <c r="G746" s="94" t="s">
        <v>540</v>
      </c>
      <c r="H746" s="94" t="s">
        <v>584</v>
      </c>
      <c r="I746" s="2" t="str">
        <f>IF(MONTH(B746)&lt;=Elaborazione!$C$1,G746&amp;H746,"")</f>
        <v>Consulenze &amp; serviziFinanza &amp; Controllo</v>
      </c>
    </row>
    <row r="747" spans="1:9" ht="13.5" x14ac:dyDescent="0.35">
      <c r="A747" s="2" t="s">
        <v>89</v>
      </c>
      <c r="B747" s="5">
        <v>45323</v>
      </c>
      <c r="C747" s="93">
        <v>1250</v>
      </c>
      <c r="D747" s="93">
        <v>1310</v>
      </c>
      <c r="E747" s="93">
        <f t="shared" si="11"/>
        <v>60</v>
      </c>
      <c r="F747" s="2" t="s">
        <v>543</v>
      </c>
      <c r="G747" s="94" t="s">
        <v>540</v>
      </c>
      <c r="H747" s="94" t="s">
        <v>584</v>
      </c>
      <c r="I747" s="2" t="str">
        <f>IF(MONTH(B747)&lt;=Elaborazione!$C$1,G747&amp;H747,"")</f>
        <v>Consulenze &amp; serviziFinanza &amp; Controllo</v>
      </c>
    </row>
    <row r="748" spans="1:9" ht="13.5" x14ac:dyDescent="0.35">
      <c r="A748" s="2" t="s">
        <v>90</v>
      </c>
      <c r="B748" s="5">
        <v>45323</v>
      </c>
      <c r="C748" s="93">
        <v>3800</v>
      </c>
      <c r="D748" s="93">
        <v>2273.0700000000002</v>
      </c>
      <c r="E748" s="93">
        <f t="shared" si="11"/>
        <v>-1526.9299999999998</v>
      </c>
      <c r="F748" s="2" t="s">
        <v>548</v>
      </c>
      <c r="G748" s="94" t="s">
        <v>540</v>
      </c>
      <c r="H748" s="94" t="s">
        <v>584</v>
      </c>
      <c r="I748" s="2" t="str">
        <f>IF(MONTH(B748)&lt;=Elaborazione!$C$1,G748&amp;H748,"")</f>
        <v>Consulenze &amp; serviziFinanza &amp; Controllo</v>
      </c>
    </row>
    <row r="749" spans="1:9" ht="13.5" x14ac:dyDescent="0.35">
      <c r="A749" s="2" t="s">
        <v>91</v>
      </c>
      <c r="B749" s="5">
        <v>45323</v>
      </c>
      <c r="C749" s="93">
        <v>1600</v>
      </c>
      <c r="D749" s="93">
        <v>1764.32</v>
      </c>
      <c r="E749" s="93">
        <f t="shared" si="11"/>
        <v>164.31999999999994</v>
      </c>
      <c r="F749" s="2" t="s">
        <v>539</v>
      </c>
      <c r="G749" s="94" t="s">
        <v>540</v>
      </c>
      <c r="H749" s="94" t="s">
        <v>584</v>
      </c>
      <c r="I749" s="2" t="str">
        <f>IF(MONTH(B749)&lt;=Elaborazione!$C$1,G749&amp;H749,"")</f>
        <v>Consulenze &amp; serviziFinanza &amp; Controllo</v>
      </c>
    </row>
    <row r="750" spans="1:9" ht="13.5" x14ac:dyDescent="0.35">
      <c r="A750" s="2" t="s">
        <v>92</v>
      </c>
      <c r="B750" s="5">
        <v>45323</v>
      </c>
      <c r="C750" s="93">
        <v>21</v>
      </c>
      <c r="D750" s="93">
        <v>-4.55</v>
      </c>
      <c r="E750" s="93">
        <f t="shared" si="11"/>
        <v>-25.55</v>
      </c>
      <c r="F750" s="2" t="s">
        <v>564</v>
      </c>
      <c r="G750" s="94" t="s">
        <v>524</v>
      </c>
      <c r="H750" s="94" t="s">
        <v>584</v>
      </c>
      <c r="I750" s="2" t="str">
        <f>IF(MONTH(B750)&lt;=Elaborazione!$C$1,G750&amp;H750,"")</f>
        <v>Spese generaliFinanza &amp; Controllo</v>
      </c>
    </row>
    <row r="751" spans="1:9" ht="13.5" x14ac:dyDescent="0.35">
      <c r="A751" s="2" t="s">
        <v>380</v>
      </c>
      <c r="B751" s="5">
        <v>45323</v>
      </c>
      <c r="C751" s="93"/>
      <c r="D751" s="93">
        <v>265</v>
      </c>
      <c r="E751" s="93">
        <f t="shared" si="11"/>
        <v>265</v>
      </c>
      <c r="F751" s="2" t="s">
        <v>567</v>
      </c>
      <c r="G751" s="94" t="s">
        <v>524</v>
      </c>
      <c r="H751" s="94" t="s">
        <v>584</v>
      </c>
      <c r="I751" s="2" t="str">
        <f>IF(MONTH(B751)&lt;=Elaborazione!$C$1,G751&amp;H751,"")</f>
        <v>Spese generaliFinanza &amp; Controllo</v>
      </c>
    </row>
    <row r="752" spans="1:9" ht="13.5" x14ac:dyDescent="0.35">
      <c r="A752" s="2" t="s">
        <v>93</v>
      </c>
      <c r="B752" s="5">
        <v>45323</v>
      </c>
      <c r="C752" s="93">
        <v>125</v>
      </c>
      <c r="D752" s="93">
        <v>50</v>
      </c>
      <c r="E752" s="93">
        <f t="shared" si="11"/>
        <v>-75</v>
      </c>
      <c r="F752" s="2" t="s">
        <v>571</v>
      </c>
      <c r="G752" s="94" t="s">
        <v>570</v>
      </c>
      <c r="H752" s="94" t="s">
        <v>584</v>
      </c>
      <c r="I752" s="2" t="str">
        <f>IF(MONTH(B752)&lt;=Elaborazione!$C$1,G752&amp;H752,"")</f>
        <v>FormazioneFinanza &amp; Controllo</v>
      </c>
    </row>
    <row r="753" spans="1:9" ht="13.5" x14ac:dyDescent="0.35">
      <c r="A753" s="2" t="s">
        <v>192</v>
      </c>
      <c r="B753" s="5">
        <v>45323</v>
      </c>
      <c r="C753" s="93"/>
      <c r="D753" s="93">
        <v>77.73</v>
      </c>
      <c r="E753" s="93">
        <f t="shared" si="11"/>
        <v>77.73</v>
      </c>
      <c r="F753" s="2" t="s">
        <v>526</v>
      </c>
      <c r="G753" s="94" t="s">
        <v>524</v>
      </c>
      <c r="H753" s="94" t="s">
        <v>584</v>
      </c>
      <c r="I753" s="2" t="str">
        <f>IF(MONTH(B753)&lt;=Elaborazione!$C$1,G753&amp;H753,"")</f>
        <v>Spese generaliFinanza &amp; Controllo</v>
      </c>
    </row>
    <row r="754" spans="1:9" ht="13.5" x14ac:dyDescent="0.35">
      <c r="A754" s="2" t="s">
        <v>284</v>
      </c>
      <c r="B754" s="5">
        <v>45323</v>
      </c>
      <c r="C754" s="93">
        <v>33</v>
      </c>
      <c r="D754" s="93"/>
      <c r="E754" s="93">
        <f t="shared" si="11"/>
        <v>-33</v>
      </c>
      <c r="F754" s="2" t="s">
        <v>525</v>
      </c>
      <c r="G754" s="94" t="s">
        <v>524</v>
      </c>
      <c r="H754" s="94" t="s">
        <v>584</v>
      </c>
      <c r="I754" s="2" t="str">
        <f>IF(MONTH(B754)&lt;=Elaborazione!$C$1,G754&amp;H754,"")</f>
        <v>Spese generaliFinanza &amp; Controllo</v>
      </c>
    </row>
    <row r="755" spans="1:9" ht="13.5" x14ac:dyDescent="0.35">
      <c r="A755" s="2" t="s">
        <v>94</v>
      </c>
      <c r="B755" s="5">
        <v>45323</v>
      </c>
      <c r="C755" s="93">
        <v>2125</v>
      </c>
      <c r="D755" s="93">
        <v>1396.28</v>
      </c>
      <c r="E755" s="93">
        <f t="shared" si="11"/>
        <v>-728.72</v>
      </c>
      <c r="F755" s="2" t="s">
        <v>512</v>
      </c>
      <c r="G755" s="94" t="s">
        <v>506</v>
      </c>
      <c r="H755" s="94" t="s">
        <v>584</v>
      </c>
      <c r="I755" s="2" t="str">
        <f>IF(MONTH(B755)&lt;=Elaborazione!$C$1,G755&amp;H755,"")</f>
        <v>PersonaleFinanza &amp; Controllo</v>
      </c>
    </row>
    <row r="756" spans="1:9" ht="13.5" x14ac:dyDescent="0.35">
      <c r="A756" s="2" t="s">
        <v>193</v>
      </c>
      <c r="B756" s="5">
        <v>45323</v>
      </c>
      <c r="C756" s="93"/>
      <c r="D756" s="93">
        <v>174.5</v>
      </c>
      <c r="E756" s="93">
        <f t="shared" si="11"/>
        <v>174.5</v>
      </c>
      <c r="F756" s="2" t="s">
        <v>520</v>
      </c>
      <c r="G756" s="94" t="s">
        <v>506</v>
      </c>
      <c r="H756" s="94" t="s">
        <v>584</v>
      </c>
      <c r="I756" s="2" t="str">
        <f>IF(MONTH(B756)&lt;=Elaborazione!$C$1,G756&amp;H756,"")</f>
        <v>PersonaleFinanza &amp; Controllo</v>
      </c>
    </row>
    <row r="757" spans="1:9" ht="13.5" x14ac:dyDescent="0.35">
      <c r="A757" s="2" t="s">
        <v>95</v>
      </c>
      <c r="B757" s="5">
        <v>45323</v>
      </c>
      <c r="C757" s="93">
        <v>550</v>
      </c>
      <c r="D757" s="93">
        <v>357.91</v>
      </c>
      <c r="E757" s="93">
        <f t="shared" si="11"/>
        <v>-192.08999999999997</v>
      </c>
      <c r="F757" s="2" t="s">
        <v>513</v>
      </c>
      <c r="G757" s="94" t="s">
        <v>506</v>
      </c>
      <c r="H757" s="94" t="s">
        <v>584</v>
      </c>
      <c r="I757" s="2" t="str">
        <f>IF(MONTH(B757)&lt;=Elaborazione!$C$1,G757&amp;H757,"")</f>
        <v>PersonaleFinanza &amp; Controllo</v>
      </c>
    </row>
    <row r="758" spans="1:9" ht="13.5" x14ac:dyDescent="0.35">
      <c r="A758" s="2" t="s">
        <v>96</v>
      </c>
      <c r="B758" s="5">
        <v>45323</v>
      </c>
      <c r="C758" s="93">
        <v>-8094</v>
      </c>
      <c r="D758" s="93">
        <v>-5707.24</v>
      </c>
      <c r="E758" s="93">
        <f t="shared" si="11"/>
        <v>2386.7600000000002</v>
      </c>
      <c r="F758" s="2" t="s">
        <v>578</v>
      </c>
      <c r="G758" s="94" t="s">
        <v>504</v>
      </c>
      <c r="H758" s="94" t="s">
        <v>584</v>
      </c>
      <c r="I758" s="2" t="str">
        <f>IF(MONTH(B758)&lt;=Elaborazione!$C$1,G758&amp;H758,"")</f>
        <v>AllocazioniFinanza &amp; Controllo</v>
      </c>
    </row>
    <row r="759" spans="1:9" ht="13.5" x14ac:dyDescent="0.35">
      <c r="A759" s="2" t="s">
        <v>97</v>
      </c>
      <c r="B759" s="5">
        <v>45323</v>
      </c>
      <c r="C759" s="93">
        <v>5160</v>
      </c>
      <c r="D759" s="93">
        <v>1004.3</v>
      </c>
      <c r="E759" s="93">
        <f t="shared" si="11"/>
        <v>-4155.7</v>
      </c>
      <c r="F759" s="2" t="s">
        <v>508</v>
      </c>
      <c r="G759" s="94" t="s">
        <v>506</v>
      </c>
      <c r="H759" s="94" t="s">
        <v>584</v>
      </c>
      <c r="I759" s="2" t="str">
        <f>IF(MONTH(B759)&lt;=Elaborazione!$C$1,G759&amp;H759,"")</f>
        <v>PersonaleFinanza &amp; Controllo</v>
      </c>
    </row>
    <row r="760" spans="1:9" ht="13.5" x14ac:dyDescent="0.35">
      <c r="A760" s="2" t="s">
        <v>98</v>
      </c>
      <c r="B760" s="5">
        <v>45323</v>
      </c>
      <c r="C760" s="93">
        <v>366</v>
      </c>
      <c r="D760" s="93">
        <v>133.11000000000001</v>
      </c>
      <c r="E760" s="93">
        <f t="shared" si="11"/>
        <v>-232.89</v>
      </c>
      <c r="F760" s="2" t="s">
        <v>509</v>
      </c>
      <c r="G760" s="94" t="s">
        <v>506</v>
      </c>
      <c r="H760" s="94" t="s">
        <v>584</v>
      </c>
      <c r="I760" s="2" t="str">
        <f>IF(MONTH(B760)&lt;=Elaborazione!$C$1,G760&amp;H760,"")</f>
        <v>PersonaleFinanza &amp; Controllo</v>
      </c>
    </row>
    <row r="761" spans="1:9" ht="13.5" x14ac:dyDescent="0.35">
      <c r="A761" s="2" t="s">
        <v>285</v>
      </c>
      <c r="B761" s="5">
        <v>45323</v>
      </c>
      <c r="C761" s="93">
        <v>13</v>
      </c>
      <c r="D761" s="93"/>
      <c r="E761" s="93">
        <f t="shared" si="11"/>
        <v>-13</v>
      </c>
      <c r="F761" s="2" t="s">
        <v>519</v>
      </c>
      <c r="G761" s="94" t="s">
        <v>506</v>
      </c>
      <c r="H761" s="94" t="s">
        <v>584</v>
      </c>
      <c r="I761" s="2" t="str">
        <f>IF(MONTH(B761)&lt;=Elaborazione!$C$1,G761&amp;H761,"")</f>
        <v>PersonaleFinanza &amp; Controllo</v>
      </c>
    </row>
    <row r="762" spans="1:9" ht="13.5" x14ac:dyDescent="0.35">
      <c r="A762" s="2" t="s">
        <v>99</v>
      </c>
      <c r="B762" s="5">
        <v>45323</v>
      </c>
      <c r="C762" s="93">
        <v>2369</v>
      </c>
      <c r="D762" s="93">
        <v>430.39</v>
      </c>
      <c r="E762" s="93">
        <f t="shared" si="11"/>
        <v>-1938.6100000000001</v>
      </c>
      <c r="F762" s="2" t="s">
        <v>510</v>
      </c>
      <c r="G762" s="94" t="s">
        <v>506</v>
      </c>
      <c r="H762" s="94" t="s">
        <v>584</v>
      </c>
      <c r="I762" s="2" t="str">
        <f>IF(MONTH(B762)&lt;=Elaborazione!$C$1,G762&amp;H762,"")</f>
        <v>PersonaleFinanza &amp; Controllo</v>
      </c>
    </row>
    <row r="763" spans="1:9" ht="13.5" x14ac:dyDescent="0.35">
      <c r="A763" s="2" t="s">
        <v>100</v>
      </c>
      <c r="B763" s="5">
        <v>45323</v>
      </c>
      <c r="C763" s="93">
        <v>537</v>
      </c>
      <c r="D763" s="93">
        <v>2.1400000000000432</v>
      </c>
      <c r="E763" s="93">
        <f t="shared" si="11"/>
        <v>-534.8599999999999</v>
      </c>
      <c r="F763" s="2" t="s">
        <v>514</v>
      </c>
      <c r="G763" s="94" t="s">
        <v>506</v>
      </c>
      <c r="H763" s="94" t="s">
        <v>584</v>
      </c>
      <c r="I763" s="2" t="str">
        <f>IF(MONTH(B763)&lt;=Elaborazione!$C$1,G763&amp;H763,"")</f>
        <v>PersonaleFinanza &amp; Controllo</v>
      </c>
    </row>
    <row r="764" spans="1:9" ht="13.5" x14ac:dyDescent="0.35">
      <c r="A764" s="2" t="s">
        <v>101</v>
      </c>
      <c r="B764" s="5">
        <v>45323</v>
      </c>
      <c r="C764" s="93">
        <v>20</v>
      </c>
      <c r="D764" s="93">
        <v>10.48</v>
      </c>
      <c r="E764" s="93">
        <f t="shared" si="11"/>
        <v>-9.52</v>
      </c>
      <c r="F764" s="2" t="s">
        <v>511</v>
      </c>
      <c r="G764" s="94" t="s">
        <v>506</v>
      </c>
      <c r="H764" s="94" t="s">
        <v>584</v>
      </c>
      <c r="I764" s="2" t="str">
        <f>IF(MONTH(B764)&lt;=Elaborazione!$C$1,G764&amp;H764,"")</f>
        <v>PersonaleFinanza &amp; Controllo</v>
      </c>
    </row>
    <row r="765" spans="1:9" ht="13.5" x14ac:dyDescent="0.35">
      <c r="A765" s="2" t="s">
        <v>286</v>
      </c>
      <c r="B765" s="5">
        <v>45323</v>
      </c>
      <c r="C765" s="93">
        <v>21</v>
      </c>
      <c r="D765" s="93"/>
      <c r="E765" s="93">
        <f t="shared" si="11"/>
        <v>-21</v>
      </c>
      <c r="F765" s="2" t="s">
        <v>515</v>
      </c>
      <c r="G765" s="94" t="s">
        <v>506</v>
      </c>
      <c r="H765" s="94" t="s">
        <v>584</v>
      </c>
      <c r="I765" s="2" t="str">
        <f>IF(MONTH(B765)&lt;=Elaborazione!$C$1,G765&amp;H765,"")</f>
        <v>PersonaleFinanza &amp; Controllo</v>
      </c>
    </row>
    <row r="766" spans="1:9" ht="13.5" x14ac:dyDescent="0.35">
      <c r="A766" s="2" t="s">
        <v>287</v>
      </c>
      <c r="B766" s="5">
        <v>45323</v>
      </c>
      <c r="C766" s="93">
        <v>83</v>
      </c>
      <c r="D766" s="93"/>
      <c r="E766" s="93">
        <f t="shared" si="11"/>
        <v>-83</v>
      </c>
      <c r="F766" s="2" t="s">
        <v>523</v>
      </c>
      <c r="G766" s="94" t="s">
        <v>506</v>
      </c>
      <c r="H766" s="94" t="s">
        <v>584</v>
      </c>
      <c r="I766" s="2" t="str">
        <f>IF(MONTH(B766)&lt;=Elaborazione!$C$1,G766&amp;H766,"")</f>
        <v>PersonaleFinanza &amp; Controllo</v>
      </c>
    </row>
    <row r="767" spans="1:9" ht="13.5" x14ac:dyDescent="0.35">
      <c r="A767" s="2" t="s">
        <v>288</v>
      </c>
      <c r="B767" s="5">
        <v>45323</v>
      </c>
      <c r="C767" s="93">
        <v>125</v>
      </c>
      <c r="D767" s="93"/>
      <c r="E767" s="93">
        <f t="shared" si="11"/>
        <v>-125</v>
      </c>
      <c r="F767" s="2" t="s">
        <v>530</v>
      </c>
      <c r="G767" s="94" t="s">
        <v>506</v>
      </c>
      <c r="H767" s="94" t="s">
        <v>584</v>
      </c>
      <c r="I767" s="2" t="str">
        <f>IF(MONTH(B767)&lt;=Elaborazione!$C$1,G767&amp;H767,"")</f>
        <v>PersonaleFinanza &amp; Controllo</v>
      </c>
    </row>
    <row r="768" spans="1:9" ht="13.5" x14ac:dyDescent="0.35">
      <c r="A768" s="2" t="s">
        <v>194</v>
      </c>
      <c r="B768" s="5">
        <v>45323</v>
      </c>
      <c r="C768" s="93"/>
      <c r="D768" s="93">
        <v>-10</v>
      </c>
      <c r="E768" s="93">
        <f t="shared" si="11"/>
        <v>-10</v>
      </c>
      <c r="F768" s="2" t="s">
        <v>564</v>
      </c>
      <c r="G768" s="94" t="s">
        <v>524</v>
      </c>
      <c r="H768" s="94" t="s">
        <v>584</v>
      </c>
      <c r="I768" s="2" t="str">
        <f>IF(MONTH(B768)&lt;=Elaborazione!$C$1,G768&amp;H768,"")</f>
        <v>Spese generaliFinanza &amp; Controllo</v>
      </c>
    </row>
    <row r="769" spans="1:9" ht="13.5" x14ac:dyDescent="0.35">
      <c r="A769" s="2" t="s">
        <v>382</v>
      </c>
      <c r="B769" s="5">
        <v>45323</v>
      </c>
      <c r="C769" s="93"/>
      <c r="D769" s="93">
        <v>266.2</v>
      </c>
      <c r="E769" s="93">
        <f t="shared" si="11"/>
        <v>266.2</v>
      </c>
      <c r="F769" s="2" t="s">
        <v>525</v>
      </c>
      <c r="G769" s="94" t="s">
        <v>524</v>
      </c>
      <c r="H769" s="94" t="s">
        <v>584</v>
      </c>
      <c r="I769" s="2" t="str">
        <f>IF(MONTH(B769)&lt;=Elaborazione!$C$1,G769&amp;H769,"")</f>
        <v>Spese generaliFinanza &amp; Controllo</v>
      </c>
    </row>
    <row r="770" spans="1:9" ht="13.5" x14ac:dyDescent="0.35">
      <c r="A770" s="2" t="s">
        <v>102</v>
      </c>
      <c r="B770" s="5">
        <v>45323</v>
      </c>
      <c r="C770" s="93">
        <v>1067</v>
      </c>
      <c r="D770" s="93">
        <v>664.11</v>
      </c>
      <c r="E770" s="93">
        <f t="shared" si="11"/>
        <v>-402.89</v>
      </c>
      <c r="F770" s="2" t="s">
        <v>512</v>
      </c>
      <c r="G770" s="94" t="s">
        <v>506</v>
      </c>
      <c r="H770" s="94" t="s">
        <v>584</v>
      </c>
      <c r="I770" s="2" t="str">
        <f>IF(MONTH(B770)&lt;=Elaborazione!$C$1,G770&amp;H770,"")</f>
        <v>PersonaleFinanza &amp; Controllo</v>
      </c>
    </row>
    <row r="771" spans="1:9" ht="13.5" x14ac:dyDescent="0.35">
      <c r="A771" s="2" t="s">
        <v>195</v>
      </c>
      <c r="B771" s="5">
        <v>45323</v>
      </c>
      <c r="C771" s="93"/>
      <c r="D771" s="93">
        <v>10</v>
      </c>
      <c r="E771" s="93">
        <f t="shared" ref="E771:E834" si="12">+D771-C771</f>
        <v>10</v>
      </c>
      <c r="F771" s="2" t="s">
        <v>520</v>
      </c>
      <c r="G771" s="94" t="s">
        <v>506</v>
      </c>
      <c r="H771" s="94" t="s">
        <v>584</v>
      </c>
      <c r="I771" s="2" t="str">
        <f>IF(MONTH(B771)&lt;=Elaborazione!$C$1,G771&amp;H771,"")</f>
        <v>PersonaleFinanza &amp; Controllo</v>
      </c>
    </row>
    <row r="772" spans="1:9" ht="13.5" x14ac:dyDescent="0.35">
      <c r="A772" s="2" t="s">
        <v>103</v>
      </c>
      <c r="B772" s="5">
        <v>45323</v>
      </c>
      <c r="C772" s="93">
        <v>275</v>
      </c>
      <c r="D772" s="93">
        <v>236.8</v>
      </c>
      <c r="E772" s="93">
        <f t="shared" si="12"/>
        <v>-38.199999999999989</v>
      </c>
      <c r="F772" s="2" t="s">
        <v>513</v>
      </c>
      <c r="G772" s="94" t="s">
        <v>506</v>
      </c>
      <c r="H772" s="94" t="s">
        <v>584</v>
      </c>
      <c r="I772" s="2" t="str">
        <f>IF(MONTH(B772)&lt;=Elaborazione!$C$1,G772&amp;H772,"")</f>
        <v>PersonaleFinanza &amp; Controllo</v>
      </c>
    </row>
    <row r="773" spans="1:9" ht="13.5" x14ac:dyDescent="0.35">
      <c r="A773" s="2" t="s">
        <v>104</v>
      </c>
      <c r="B773" s="5">
        <v>45323</v>
      </c>
      <c r="C773" s="93">
        <v>-1394</v>
      </c>
      <c r="D773" s="93">
        <v>1536.71</v>
      </c>
      <c r="E773" s="93">
        <f t="shared" si="12"/>
        <v>2930.71</v>
      </c>
      <c r="F773" s="2" t="s">
        <v>578</v>
      </c>
      <c r="G773" s="94" t="s">
        <v>504</v>
      </c>
      <c r="H773" s="94" t="s">
        <v>584</v>
      </c>
      <c r="I773" s="2" t="str">
        <f>IF(MONTH(B773)&lt;=Elaborazione!$C$1,G773&amp;H773,"")</f>
        <v>AllocazioniFinanza &amp; Controllo</v>
      </c>
    </row>
    <row r="774" spans="1:9" ht="13.5" x14ac:dyDescent="0.35">
      <c r="A774" s="2" t="s">
        <v>105</v>
      </c>
      <c r="B774" s="5">
        <v>45323</v>
      </c>
      <c r="C774" s="93">
        <v>2649</v>
      </c>
      <c r="D774" s="93">
        <v>2618.0500000000002</v>
      </c>
      <c r="E774" s="93">
        <f t="shared" si="12"/>
        <v>-30.949999999999818</v>
      </c>
      <c r="F774" s="2" t="s">
        <v>508</v>
      </c>
      <c r="G774" s="94" t="s">
        <v>506</v>
      </c>
      <c r="H774" s="94" t="s">
        <v>584</v>
      </c>
      <c r="I774" s="2" t="str">
        <f>IF(MONTH(B774)&lt;=Elaborazione!$C$1,G774&amp;H774,"")</f>
        <v>PersonaleFinanza &amp; Controllo</v>
      </c>
    </row>
    <row r="775" spans="1:9" ht="13.5" x14ac:dyDescent="0.35">
      <c r="A775" s="2" t="s">
        <v>106</v>
      </c>
      <c r="B775" s="5">
        <v>45323</v>
      </c>
      <c r="C775" s="93">
        <v>138</v>
      </c>
      <c r="D775" s="93">
        <v>136.06</v>
      </c>
      <c r="E775" s="93">
        <f t="shared" si="12"/>
        <v>-1.9399999999999977</v>
      </c>
      <c r="F775" s="2" t="s">
        <v>509</v>
      </c>
      <c r="G775" s="94" t="s">
        <v>506</v>
      </c>
      <c r="H775" s="94" t="s">
        <v>584</v>
      </c>
      <c r="I775" s="2" t="str">
        <f>IF(MONTH(B775)&lt;=Elaborazione!$C$1,G775&amp;H775,"")</f>
        <v>PersonaleFinanza &amp; Controllo</v>
      </c>
    </row>
    <row r="776" spans="1:9" ht="13.5" x14ac:dyDescent="0.35">
      <c r="A776" s="2" t="s">
        <v>289</v>
      </c>
      <c r="B776" s="5">
        <v>45323</v>
      </c>
      <c r="C776" s="93">
        <v>7</v>
      </c>
      <c r="D776" s="93"/>
      <c r="E776" s="93">
        <f t="shared" si="12"/>
        <v>-7</v>
      </c>
      <c r="F776" s="2" t="s">
        <v>519</v>
      </c>
      <c r="G776" s="94" t="s">
        <v>506</v>
      </c>
      <c r="H776" s="94" t="s">
        <v>584</v>
      </c>
      <c r="I776" s="2" t="str">
        <f>IF(MONTH(B776)&lt;=Elaborazione!$C$1,G776&amp;H776,"")</f>
        <v>PersonaleFinanza &amp; Controllo</v>
      </c>
    </row>
    <row r="777" spans="1:9" ht="13.5" x14ac:dyDescent="0.35">
      <c r="A777" s="2" t="s">
        <v>107</v>
      </c>
      <c r="B777" s="5">
        <v>45323</v>
      </c>
      <c r="C777" s="93">
        <v>1196</v>
      </c>
      <c r="D777" s="93">
        <v>1202.68</v>
      </c>
      <c r="E777" s="93">
        <f t="shared" si="12"/>
        <v>6.6800000000000637</v>
      </c>
      <c r="F777" s="2" t="s">
        <v>510</v>
      </c>
      <c r="G777" s="94" t="s">
        <v>506</v>
      </c>
      <c r="H777" s="94" t="s">
        <v>584</v>
      </c>
      <c r="I777" s="2" t="str">
        <f>IF(MONTH(B777)&lt;=Elaborazione!$C$1,G777&amp;H777,"")</f>
        <v>PersonaleFinanza &amp; Controllo</v>
      </c>
    </row>
    <row r="778" spans="1:9" ht="13.5" x14ac:dyDescent="0.35">
      <c r="A778" s="2" t="s">
        <v>108</v>
      </c>
      <c r="B778" s="5">
        <v>45323</v>
      </c>
      <c r="C778" s="93">
        <v>276</v>
      </c>
      <c r="D778" s="93">
        <v>481.79</v>
      </c>
      <c r="E778" s="93">
        <f t="shared" si="12"/>
        <v>205.79000000000002</v>
      </c>
      <c r="F778" s="2" t="s">
        <v>514</v>
      </c>
      <c r="G778" s="94" t="s">
        <v>506</v>
      </c>
      <c r="H778" s="94" t="s">
        <v>584</v>
      </c>
      <c r="I778" s="2" t="str">
        <f>IF(MONTH(B778)&lt;=Elaborazione!$C$1,G778&amp;H778,"")</f>
        <v>PersonaleFinanza &amp; Controllo</v>
      </c>
    </row>
    <row r="779" spans="1:9" ht="13.5" x14ac:dyDescent="0.35">
      <c r="A779" s="2" t="s">
        <v>290</v>
      </c>
      <c r="B779" s="5">
        <v>45323</v>
      </c>
      <c r="C779" s="93">
        <v>21</v>
      </c>
      <c r="D779" s="93"/>
      <c r="E779" s="93">
        <f t="shared" si="12"/>
        <v>-21</v>
      </c>
      <c r="F779" s="2" t="s">
        <v>515</v>
      </c>
      <c r="G779" s="94" t="s">
        <v>506</v>
      </c>
      <c r="H779" s="94" t="s">
        <v>584</v>
      </c>
      <c r="I779" s="2" t="str">
        <f>IF(MONTH(B779)&lt;=Elaborazione!$C$1,G779&amp;H779,"")</f>
        <v>PersonaleFinanza &amp; Controllo</v>
      </c>
    </row>
    <row r="780" spans="1:9" ht="13.5" x14ac:dyDescent="0.35">
      <c r="A780" s="2" t="s">
        <v>291</v>
      </c>
      <c r="B780" s="5">
        <v>45323</v>
      </c>
      <c r="C780" s="93">
        <v>83</v>
      </c>
      <c r="D780" s="93"/>
      <c r="E780" s="93">
        <f t="shared" si="12"/>
        <v>-83</v>
      </c>
      <c r="F780" s="2" t="s">
        <v>523</v>
      </c>
      <c r="G780" s="94" t="s">
        <v>506</v>
      </c>
      <c r="H780" s="94" t="s">
        <v>584</v>
      </c>
      <c r="I780" s="2" t="str">
        <f>IF(MONTH(B780)&lt;=Elaborazione!$C$1,G780&amp;H780,"")</f>
        <v>PersonaleFinanza &amp; Controllo</v>
      </c>
    </row>
    <row r="781" spans="1:9" ht="13.5" x14ac:dyDescent="0.35">
      <c r="A781" s="2" t="s">
        <v>109</v>
      </c>
      <c r="B781" s="5">
        <v>45323</v>
      </c>
      <c r="C781" s="93">
        <v>1000</v>
      </c>
      <c r="D781" s="93">
        <v>1530</v>
      </c>
      <c r="E781" s="93">
        <f t="shared" si="12"/>
        <v>530</v>
      </c>
      <c r="F781" s="2" t="s">
        <v>544</v>
      </c>
      <c r="G781" s="94" t="s">
        <v>540</v>
      </c>
      <c r="H781" s="94" t="s">
        <v>584</v>
      </c>
      <c r="I781" s="2" t="str">
        <f>IF(MONTH(B781)&lt;=Elaborazione!$C$1,G781&amp;H781,"")</f>
        <v>Consulenze &amp; serviziFinanza &amp; Controllo</v>
      </c>
    </row>
    <row r="782" spans="1:9" ht="13.5" x14ac:dyDescent="0.35">
      <c r="A782" s="2" t="s">
        <v>110</v>
      </c>
      <c r="B782" s="5">
        <v>45323</v>
      </c>
      <c r="C782" s="93">
        <v>11999</v>
      </c>
      <c r="D782" s="93">
        <v>11999.99</v>
      </c>
      <c r="E782" s="93">
        <f t="shared" si="12"/>
        <v>0.98999999999978172</v>
      </c>
      <c r="F782" s="2" t="s">
        <v>539</v>
      </c>
      <c r="G782" s="94" t="s">
        <v>540</v>
      </c>
      <c r="H782" s="94" t="s">
        <v>584</v>
      </c>
      <c r="I782" s="2" t="str">
        <f>IF(MONTH(B782)&lt;=Elaborazione!$C$1,G782&amp;H782,"")</f>
        <v>Consulenze &amp; serviziFinanza &amp; Controllo</v>
      </c>
    </row>
    <row r="783" spans="1:9" ht="13.5" x14ac:dyDescent="0.35">
      <c r="A783" s="2" t="s">
        <v>383</v>
      </c>
      <c r="B783" s="5">
        <v>45323</v>
      </c>
      <c r="C783" s="93"/>
      <c r="D783" s="93">
        <v>1638</v>
      </c>
      <c r="E783" s="93">
        <f t="shared" si="12"/>
        <v>1638</v>
      </c>
      <c r="F783" s="2" t="s">
        <v>545</v>
      </c>
      <c r="G783" s="94" t="s">
        <v>540</v>
      </c>
      <c r="H783" s="94" t="s">
        <v>584</v>
      </c>
      <c r="I783" s="2" t="str">
        <f>IF(MONTH(B783)&lt;=Elaborazione!$C$1,G783&amp;H783,"")</f>
        <v>Consulenze &amp; serviziFinanza &amp; Controllo</v>
      </c>
    </row>
    <row r="784" spans="1:9" ht="13.5" x14ac:dyDescent="0.35">
      <c r="A784" s="2" t="s">
        <v>292</v>
      </c>
      <c r="B784" s="5">
        <v>45323</v>
      </c>
      <c r="C784" s="93">
        <v>2727</v>
      </c>
      <c r="D784" s="93"/>
      <c r="E784" s="93">
        <f t="shared" si="12"/>
        <v>-2727</v>
      </c>
      <c r="F784" s="2" t="s">
        <v>521</v>
      </c>
      <c r="G784" s="2" t="s">
        <v>507</v>
      </c>
      <c r="H784" s="94" t="s">
        <v>584</v>
      </c>
      <c r="I784" s="2" t="str">
        <f>IF(MONTH(B784)&lt;=Elaborazione!$C$1,G784&amp;H784,"")</f>
        <v>Consulenze tecnicheFinanza &amp; Controllo</v>
      </c>
    </row>
    <row r="785" spans="1:9" ht="13.5" x14ac:dyDescent="0.35">
      <c r="A785" s="2" t="s">
        <v>293</v>
      </c>
      <c r="B785" s="5">
        <v>45323</v>
      </c>
      <c r="C785" s="93">
        <v>-599</v>
      </c>
      <c r="D785" s="93"/>
      <c r="E785" s="93">
        <f t="shared" si="12"/>
        <v>599</v>
      </c>
      <c r="F785" s="2" t="s">
        <v>578</v>
      </c>
      <c r="G785" s="94" t="s">
        <v>504</v>
      </c>
      <c r="H785" s="94" t="s">
        <v>584</v>
      </c>
      <c r="I785" s="2" t="str">
        <f>IF(MONTH(B785)&lt;=Elaborazione!$C$1,G785&amp;H785,"")</f>
        <v>AllocazioniFinanza &amp; Controllo</v>
      </c>
    </row>
    <row r="786" spans="1:9" ht="13.5" x14ac:dyDescent="0.35">
      <c r="A786" s="2" t="s">
        <v>202</v>
      </c>
      <c r="B786" s="5">
        <v>45323</v>
      </c>
      <c r="C786" s="93">
        <v>5850</v>
      </c>
      <c r="D786" s="93">
        <v>5953.41</v>
      </c>
      <c r="E786" s="93">
        <f t="shared" si="12"/>
        <v>103.40999999999985</v>
      </c>
      <c r="F786" s="2" t="s">
        <v>508</v>
      </c>
      <c r="G786" s="94" t="s">
        <v>506</v>
      </c>
      <c r="H786" s="94" t="s">
        <v>593</v>
      </c>
      <c r="I786" s="2" t="str">
        <f>IF(MONTH(B786)&lt;=Elaborazione!$C$1,G786&amp;H786,"")</f>
        <v>PersonaleRisorse Umane</v>
      </c>
    </row>
    <row r="787" spans="1:9" ht="13.5" x14ac:dyDescent="0.35">
      <c r="A787" s="2" t="s">
        <v>302</v>
      </c>
      <c r="B787" s="5">
        <v>45323</v>
      </c>
      <c r="C787" s="93">
        <v>242</v>
      </c>
      <c r="D787" s="93"/>
      <c r="E787" s="93">
        <f t="shared" si="12"/>
        <v>-242</v>
      </c>
      <c r="F787" s="2" t="s">
        <v>518</v>
      </c>
      <c r="G787" s="94" t="s">
        <v>506</v>
      </c>
      <c r="H787" s="94" t="s">
        <v>593</v>
      </c>
      <c r="I787" s="2" t="str">
        <f>IF(MONTH(B787)&lt;=Elaborazione!$C$1,G787&amp;H787,"")</f>
        <v>PersonaleRisorse Umane</v>
      </c>
    </row>
    <row r="788" spans="1:9" ht="13.5" x14ac:dyDescent="0.35">
      <c r="A788" s="2" t="s">
        <v>203</v>
      </c>
      <c r="B788" s="5">
        <v>45323</v>
      </c>
      <c r="C788" s="93">
        <v>370</v>
      </c>
      <c r="D788" s="93">
        <v>212.86</v>
      </c>
      <c r="E788" s="93">
        <f t="shared" si="12"/>
        <v>-157.13999999999999</v>
      </c>
      <c r="F788" s="2" t="s">
        <v>509</v>
      </c>
      <c r="G788" s="94" t="s">
        <v>506</v>
      </c>
      <c r="H788" s="94" t="s">
        <v>593</v>
      </c>
      <c r="I788" s="2" t="str">
        <f>IF(MONTH(B788)&lt;=Elaborazione!$C$1,G788&amp;H788,"")</f>
        <v>PersonaleRisorse Umane</v>
      </c>
    </row>
    <row r="789" spans="1:9" ht="13.5" x14ac:dyDescent="0.35">
      <c r="A789" s="2" t="s">
        <v>303</v>
      </c>
      <c r="B789" s="5">
        <v>45323</v>
      </c>
      <c r="C789" s="93">
        <v>15</v>
      </c>
      <c r="D789" s="93"/>
      <c r="E789" s="93">
        <f t="shared" si="12"/>
        <v>-15</v>
      </c>
      <c r="F789" s="2" t="s">
        <v>519</v>
      </c>
      <c r="G789" s="94" t="s">
        <v>506</v>
      </c>
      <c r="H789" s="94" t="s">
        <v>593</v>
      </c>
      <c r="I789" s="2" t="str">
        <f>IF(MONTH(B789)&lt;=Elaborazione!$C$1,G789&amp;H789,"")</f>
        <v>PersonaleRisorse Umane</v>
      </c>
    </row>
    <row r="790" spans="1:9" ht="13.5" x14ac:dyDescent="0.35">
      <c r="A790" s="2" t="s">
        <v>204</v>
      </c>
      <c r="B790" s="5">
        <v>45323</v>
      </c>
      <c r="C790" s="93">
        <v>3565</v>
      </c>
      <c r="D790" s="93">
        <v>2383.79</v>
      </c>
      <c r="E790" s="93">
        <f t="shared" si="12"/>
        <v>-1181.21</v>
      </c>
      <c r="F790" s="2" t="s">
        <v>510</v>
      </c>
      <c r="G790" s="94" t="s">
        <v>506</v>
      </c>
      <c r="H790" s="94" t="s">
        <v>593</v>
      </c>
      <c r="I790" s="2" t="str">
        <f>IF(MONTH(B790)&lt;=Elaborazione!$C$1,G790&amp;H790,"")</f>
        <v>PersonaleRisorse Umane</v>
      </c>
    </row>
    <row r="791" spans="1:9" ht="13.5" x14ac:dyDescent="0.35">
      <c r="A791" s="2" t="s">
        <v>205</v>
      </c>
      <c r="B791" s="5">
        <v>45323</v>
      </c>
      <c r="C791" s="93">
        <v>3110</v>
      </c>
      <c r="D791" s="93">
        <v>688.19</v>
      </c>
      <c r="E791" s="93">
        <f t="shared" si="12"/>
        <v>-2421.81</v>
      </c>
      <c r="F791" s="2" t="s">
        <v>514</v>
      </c>
      <c r="G791" s="94" t="s">
        <v>506</v>
      </c>
      <c r="H791" s="94" t="s">
        <v>593</v>
      </c>
      <c r="I791" s="2" t="str">
        <f>IF(MONTH(B791)&lt;=Elaborazione!$C$1,G791&amp;H791,"")</f>
        <v>PersonaleRisorse Umane</v>
      </c>
    </row>
    <row r="792" spans="1:9" ht="13.5" x14ac:dyDescent="0.35">
      <c r="A792" s="2" t="s">
        <v>384</v>
      </c>
      <c r="B792" s="5">
        <v>45323</v>
      </c>
      <c r="C792" s="93"/>
      <c r="D792" s="93">
        <v>74</v>
      </c>
      <c r="E792" s="93">
        <f t="shared" si="12"/>
        <v>74</v>
      </c>
      <c r="F792" s="2" t="s">
        <v>515</v>
      </c>
      <c r="G792" s="94" t="s">
        <v>506</v>
      </c>
      <c r="H792" s="94" t="s">
        <v>593</v>
      </c>
      <c r="I792" s="2" t="str">
        <f>IF(MONTH(B792)&lt;=Elaborazione!$C$1,G792&amp;H792,"")</f>
        <v>PersonaleRisorse Umane</v>
      </c>
    </row>
    <row r="793" spans="1:9" ht="13.5" x14ac:dyDescent="0.35">
      <c r="A793" s="2" t="s">
        <v>304</v>
      </c>
      <c r="B793" s="5">
        <v>45323</v>
      </c>
      <c r="C793" s="93">
        <v>300</v>
      </c>
      <c r="D793" s="93">
        <v>667.29</v>
      </c>
      <c r="E793" s="93">
        <f t="shared" si="12"/>
        <v>367.28999999999996</v>
      </c>
      <c r="F793" s="2" t="s">
        <v>523</v>
      </c>
      <c r="G793" s="94" t="s">
        <v>506</v>
      </c>
      <c r="H793" s="94" t="s">
        <v>593</v>
      </c>
      <c r="I793" s="2" t="str">
        <f>IF(MONTH(B793)&lt;=Elaborazione!$C$1,G793&amp;H793,"")</f>
        <v>PersonaleRisorse Umane</v>
      </c>
    </row>
    <row r="794" spans="1:9" ht="13.5" x14ac:dyDescent="0.35">
      <c r="A794" s="2" t="s">
        <v>305</v>
      </c>
      <c r="B794" s="5">
        <v>45323</v>
      </c>
      <c r="C794" s="93">
        <v>875</v>
      </c>
      <c r="D794" s="93"/>
      <c r="E794" s="93">
        <f t="shared" si="12"/>
        <v>-875</v>
      </c>
      <c r="F794" s="2" t="s">
        <v>530</v>
      </c>
      <c r="G794" s="94" t="s">
        <v>506</v>
      </c>
      <c r="H794" s="94" t="s">
        <v>593</v>
      </c>
      <c r="I794" s="2" t="str">
        <f>IF(MONTH(B794)&lt;=Elaborazione!$C$1,G794&amp;H794,"")</f>
        <v>PersonaleRisorse Umane</v>
      </c>
    </row>
    <row r="795" spans="1:9" ht="13.5" x14ac:dyDescent="0.35">
      <c r="A795" s="2" t="s">
        <v>206</v>
      </c>
      <c r="B795" s="5">
        <v>45323</v>
      </c>
      <c r="C795" s="93">
        <v>30</v>
      </c>
      <c r="D795" s="93">
        <v>118.17</v>
      </c>
      <c r="E795" s="93">
        <f t="shared" si="12"/>
        <v>88.17</v>
      </c>
      <c r="F795" s="2" t="s">
        <v>564</v>
      </c>
      <c r="G795" s="94" t="s">
        <v>524</v>
      </c>
      <c r="H795" s="94" t="s">
        <v>593</v>
      </c>
      <c r="I795" s="2" t="str">
        <f>IF(MONTH(B795)&lt;=Elaborazione!$C$1,G795&amp;H795,"")</f>
        <v>Spese generaliRisorse Umane</v>
      </c>
    </row>
    <row r="796" spans="1:9" ht="13.5" x14ac:dyDescent="0.35">
      <c r="A796" s="2" t="s">
        <v>386</v>
      </c>
      <c r="B796" s="5">
        <v>45323</v>
      </c>
      <c r="C796" s="93"/>
      <c r="D796" s="93">
        <v>118</v>
      </c>
      <c r="E796" s="93">
        <f t="shared" si="12"/>
        <v>118</v>
      </c>
      <c r="F796" s="2" t="s">
        <v>565</v>
      </c>
      <c r="G796" s="94" t="s">
        <v>524</v>
      </c>
      <c r="H796" s="94" t="s">
        <v>593</v>
      </c>
      <c r="I796" s="2" t="str">
        <f>IF(MONTH(B796)&lt;=Elaborazione!$C$1,G796&amp;H796,"")</f>
        <v>Spese generaliRisorse Umane</v>
      </c>
    </row>
    <row r="797" spans="1:9" ht="13.5" x14ac:dyDescent="0.35">
      <c r="A797" s="2" t="s">
        <v>207</v>
      </c>
      <c r="B797" s="5">
        <v>45323</v>
      </c>
      <c r="C797" s="93">
        <v>110000</v>
      </c>
      <c r="D797" s="93">
        <v>70674.100000000006</v>
      </c>
      <c r="E797" s="93">
        <f t="shared" si="12"/>
        <v>-39325.899999999994</v>
      </c>
      <c r="F797" s="2" t="s">
        <v>567</v>
      </c>
      <c r="G797" s="94" t="s">
        <v>524</v>
      </c>
      <c r="H797" s="94" t="s">
        <v>593</v>
      </c>
      <c r="I797" s="2" t="str">
        <f>IF(MONTH(B797)&lt;=Elaborazione!$C$1,G797&amp;H797,"")</f>
        <v>Spese generaliRisorse Umane</v>
      </c>
    </row>
    <row r="798" spans="1:9" ht="13.5" x14ac:dyDescent="0.35">
      <c r="A798" s="2" t="s">
        <v>212</v>
      </c>
      <c r="B798" s="5">
        <v>45323</v>
      </c>
      <c r="C798" s="93"/>
      <c r="D798" s="93">
        <v>25.9</v>
      </c>
      <c r="E798" s="93">
        <f t="shared" si="12"/>
        <v>25.9</v>
      </c>
      <c r="F798" s="2" t="s">
        <v>526</v>
      </c>
      <c r="G798" s="94" t="s">
        <v>524</v>
      </c>
      <c r="H798" s="94" t="s">
        <v>593</v>
      </c>
      <c r="I798" s="2" t="str">
        <f>IF(MONTH(B798)&lt;=Elaborazione!$C$1,G798&amp;H798,"")</f>
        <v>Spese generaliRisorse Umane</v>
      </c>
    </row>
    <row r="799" spans="1:9" ht="13.5" x14ac:dyDescent="0.35">
      <c r="A799" s="2" t="s">
        <v>208</v>
      </c>
      <c r="B799" s="5">
        <v>45323</v>
      </c>
      <c r="C799" s="93">
        <v>167</v>
      </c>
      <c r="D799" s="93">
        <v>6280</v>
      </c>
      <c r="E799" s="93">
        <f t="shared" si="12"/>
        <v>6113</v>
      </c>
      <c r="F799" s="2" t="s">
        <v>525</v>
      </c>
      <c r="G799" s="94" t="s">
        <v>524</v>
      </c>
      <c r="H799" s="94" t="s">
        <v>593</v>
      </c>
      <c r="I799" s="2" t="str">
        <f>IF(MONTH(B799)&lt;=Elaborazione!$C$1,G799&amp;H799,"")</f>
        <v>Spese generaliRisorse Umane</v>
      </c>
    </row>
    <row r="800" spans="1:9" ht="13.5" x14ac:dyDescent="0.35">
      <c r="A800" s="2" t="s">
        <v>209</v>
      </c>
      <c r="B800" s="5">
        <v>45323</v>
      </c>
      <c r="C800" s="93">
        <v>29900</v>
      </c>
      <c r="D800" s="93">
        <v>5220.9399999999996</v>
      </c>
      <c r="E800" s="93">
        <f t="shared" si="12"/>
        <v>-24679.06</v>
      </c>
      <c r="F800" s="2" t="s">
        <v>528</v>
      </c>
      <c r="G800" s="94" t="s">
        <v>524</v>
      </c>
      <c r="H800" s="94" t="s">
        <v>593</v>
      </c>
      <c r="I800" s="2" t="str">
        <f>IF(MONTH(B800)&lt;=Elaborazione!$C$1,G800&amp;H800,"")</f>
        <v>Spese generaliRisorse Umane</v>
      </c>
    </row>
    <row r="801" spans="1:9" ht="13.5" x14ac:dyDescent="0.35">
      <c r="A801" s="2" t="s">
        <v>213</v>
      </c>
      <c r="B801" s="5">
        <v>45323</v>
      </c>
      <c r="C801" s="93"/>
      <c r="D801" s="93">
        <v>716.99</v>
      </c>
      <c r="E801" s="93">
        <f t="shared" si="12"/>
        <v>716.99</v>
      </c>
      <c r="F801" s="2" t="s">
        <v>513</v>
      </c>
      <c r="G801" s="94" t="s">
        <v>506</v>
      </c>
      <c r="H801" s="94" t="s">
        <v>593</v>
      </c>
      <c r="I801" s="2" t="str">
        <f>IF(MONTH(B801)&lt;=Elaborazione!$C$1,G801&amp;H801,"")</f>
        <v>PersonaleRisorse Umane</v>
      </c>
    </row>
    <row r="802" spans="1:9" ht="13.5" x14ac:dyDescent="0.35">
      <c r="A802" s="2" t="s">
        <v>210</v>
      </c>
      <c r="B802" s="5">
        <v>45323</v>
      </c>
      <c r="C802" s="93">
        <v>-14881</v>
      </c>
      <c r="D802" s="93">
        <v>-21283.5</v>
      </c>
      <c r="E802" s="93">
        <f t="shared" si="12"/>
        <v>-6402.5</v>
      </c>
      <c r="F802" s="2" t="s">
        <v>576</v>
      </c>
      <c r="G802" s="94" t="s">
        <v>504</v>
      </c>
      <c r="H802" s="94" t="s">
        <v>593</v>
      </c>
      <c r="I802" s="2" t="str">
        <f>IF(MONTH(B802)&lt;=Elaborazione!$C$1,G802&amp;H802,"")</f>
        <v>AllocazioniRisorse Umane</v>
      </c>
    </row>
    <row r="803" spans="1:9" ht="13.5" x14ac:dyDescent="0.35">
      <c r="A803" s="2" t="s">
        <v>111</v>
      </c>
      <c r="B803" s="5">
        <v>45323</v>
      </c>
      <c r="C803" s="93">
        <v>8026</v>
      </c>
      <c r="D803" s="93">
        <v>8043.12</v>
      </c>
      <c r="E803" s="93">
        <f t="shared" si="12"/>
        <v>17.119999999999891</v>
      </c>
      <c r="F803" s="2" t="s">
        <v>508</v>
      </c>
      <c r="G803" s="94" t="s">
        <v>506</v>
      </c>
      <c r="H803" s="94" t="s">
        <v>593</v>
      </c>
      <c r="I803" s="2" t="str">
        <f>IF(MONTH(B803)&lt;=Elaborazione!$C$1,G803&amp;H803,"")</f>
        <v>PersonaleRisorse Umane</v>
      </c>
    </row>
    <row r="804" spans="1:9" ht="13.5" x14ac:dyDescent="0.35">
      <c r="A804" s="2" t="s">
        <v>294</v>
      </c>
      <c r="B804" s="5">
        <v>45323</v>
      </c>
      <c r="C804" s="93">
        <v>242</v>
      </c>
      <c r="D804" s="93"/>
      <c r="E804" s="93">
        <f t="shared" si="12"/>
        <v>-242</v>
      </c>
      <c r="F804" s="2" t="s">
        <v>518</v>
      </c>
      <c r="G804" s="94" t="s">
        <v>506</v>
      </c>
      <c r="H804" s="94" t="s">
        <v>593</v>
      </c>
      <c r="I804" s="2" t="str">
        <f>IF(MONTH(B804)&lt;=Elaborazione!$C$1,G804&amp;H804,"")</f>
        <v>PersonaleRisorse Umane</v>
      </c>
    </row>
    <row r="805" spans="1:9" ht="13.5" x14ac:dyDescent="0.35">
      <c r="A805" s="2" t="s">
        <v>112</v>
      </c>
      <c r="B805" s="5">
        <v>45323</v>
      </c>
      <c r="C805" s="93">
        <v>486</v>
      </c>
      <c r="D805" s="93">
        <v>519.24</v>
      </c>
      <c r="E805" s="93">
        <f t="shared" si="12"/>
        <v>33.240000000000009</v>
      </c>
      <c r="F805" s="2" t="s">
        <v>509</v>
      </c>
      <c r="G805" s="94" t="s">
        <v>506</v>
      </c>
      <c r="H805" s="94" t="s">
        <v>593</v>
      </c>
      <c r="I805" s="2" t="str">
        <f>IF(MONTH(B805)&lt;=Elaborazione!$C$1,G805&amp;H805,"")</f>
        <v>PersonaleRisorse Umane</v>
      </c>
    </row>
    <row r="806" spans="1:9" ht="13.5" x14ac:dyDescent="0.35">
      <c r="A806" s="2" t="s">
        <v>295</v>
      </c>
      <c r="B806" s="5">
        <v>45323</v>
      </c>
      <c r="C806" s="93">
        <v>20</v>
      </c>
      <c r="D806" s="93"/>
      <c r="E806" s="93">
        <f t="shared" si="12"/>
        <v>-20</v>
      </c>
      <c r="F806" s="2" t="s">
        <v>519</v>
      </c>
      <c r="G806" s="94" t="s">
        <v>506</v>
      </c>
      <c r="H806" s="94" t="s">
        <v>593</v>
      </c>
      <c r="I806" s="2" t="str">
        <f>IF(MONTH(B806)&lt;=Elaborazione!$C$1,G806&amp;H806,"")</f>
        <v>PersonaleRisorse Umane</v>
      </c>
    </row>
    <row r="807" spans="1:9" ht="13.5" x14ac:dyDescent="0.35">
      <c r="A807" s="2" t="s">
        <v>113</v>
      </c>
      <c r="B807" s="5">
        <v>45323</v>
      </c>
      <c r="C807" s="93">
        <v>3723</v>
      </c>
      <c r="D807" s="93">
        <v>3505.1</v>
      </c>
      <c r="E807" s="93">
        <f t="shared" si="12"/>
        <v>-217.90000000000009</v>
      </c>
      <c r="F807" s="2" t="s">
        <v>510</v>
      </c>
      <c r="G807" s="94" t="s">
        <v>506</v>
      </c>
      <c r="H807" s="94" t="s">
        <v>593</v>
      </c>
      <c r="I807" s="2" t="str">
        <f>IF(MONTH(B807)&lt;=Elaborazione!$C$1,G807&amp;H807,"")</f>
        <v>PersonaleRisorse Umane</v>
      </c>
    </row>
    <row r="808" spans="1:9" ht="13.5" x14ac:dyDescent="0.35">
      <c r="A808" s="2" t="s">
        <v>114</v>
      </c>
      <c r="B808" s="5">
        <v>45323</v>
      </c>
      <c r="C808" s="93">
        <v>757</v>
      </c>
      <c r="D808" s="93">
        <v>-170.59</v>
      </c>
      <c r="E808" s="93">
        <f t="shared" si="12"/>
        <v>-927.59</v>
      </c>
      <c r="F808" s="2" t="s">
        <v>514</v>
      </c>
      <c r="G808" s="94" t="s">
        <v>506</v>
      </c>
      <c r="H808" s="94" t="s">
        <v>593</v>
      </c>
      <c r="I808" s="2" t="str">
        <f>IF(MONTH(B808)&lt;=Elaborazione!$C$1,G808&amp;H808,"")</f>
        <v>PersonaleRisorse Umane</v>
      </c>
    </row>
    <row r="809" spans="1:9" ht="13.5" x14ac:dyDescent="0.35">
      <c r="A809" s="2" t="s">
        <v>115</v>
      </c>
      <c r="B809" s="5">
        <v>45323</v>
      </c>
      <c r="C809" s="93">
        <v>20</v>
      </c>
      <c r="D809" s="93">
        <v>-17.789999999999907</v>
      </c>
      <c r="E809" s="93">
        <f t="shared" si="12"/>
        <v>-37.789999999999907</v>
      </c>
      <c r="F809" s="2" t="s">
        <v>511</v>
      </c>
      <c r="G809" s="94" t="s">
        <v>506</v>
      </c>
      <c r="H809" s="94" t="s">
        <v>593</v>
      </c>
      <c r="I809" s="2" t="str">
        <f>IF(MONTH(B809)&lt;=Elaborazione!$C$1,G809&amp;H809,"")</f>
        <v>PersonaleRisorse Umane</v>
      </c>
    </row>
    <row r="810" spans="1:9" ht="13.5" x14ac:dyDescent="0.35">
      <c r="A810" s="2" t="s">
        <v>116</v>
      </c>
      <c r="B810" s="5">
        <v>45323</v>
      </c>
      <c r="C810" s="93">
        <v>651</v>
      </c>
      <c r="D810" s="93">
        <v>0</v>
      </c>
      <c r="E810" s="93">
        <f t="shared" si="12"/>
        <v>-651</v>
      </c>
      <c r="F810" s="2" t="s">
        <v>515</v>
      </c>
      <c r="G810" s="94" t="s">
        <v>506</v>
      </c>
      <c r="H810" s="2" t="s">
        <v>593</v>
      </c>
      <c r="I810" s="2" t="str">
        <f>IF(MONTH(B810)&lt;=Elaborazione!$C$1,G810&amp;H810,"")</f>
        <v>PersonaleRisorse Umane</v>
      </c>
    </row>
    <row r="811" spans="1:9" ht="13.5" x14ac:dyDescent="0.35">
      <c r="A811" s="2" t="s">
        <v>296</v>
      </c>
      <c r="B811" s="5">
        <v>45323</v>
      </c>
      <c r="C811" s="93">
        <v>3000</v>
      </c>
      <c r="D811" s="93">
        <v>2535.96</v>
      </c>
      <c r="E811" s="93">
        <f t="shared" si="12"/>
        <v>-464.03999999999996</v>
      </c>
      <c r="F811" s="2" t="s">
        <v>523</v>
      </c>
      <c r="G811" s="94" t="s">
        <v>506</v>
      </c>
      <c r="H811" s="2" t="s">
        <v>593</v>
      </c>
      <c r="I811" s="2" t="str">
        <f>IF(MONTH(B811)&lt;=Elaborazione!$C$1,G811&amp;H811,"")</f>
        <v>PersonaleRisorse Umane</v>
      </c>
    </row>
    <row r="812" spans="1:9" ht="13.5" x14ac:dyDescent="0.35">
      <c r="A812" s="2" t="s">
        <v>117</v>
      </c>
      <c r="B812" s="5">
        <v>45323</v>
      </c>
      <c r="C812" s="93">
        <v>3000</v>
      </c>
      <c r="D812" s="93">
        <v>3000</v>
      </c>
      <c r="E812" s="93">
        <f t="shared" si="12"/>
        <v>0</v>
      </c>
      <c r="F812" s="2" t="s">
        <v>545</v>
      </c>
      <c r="G812" s="94" t="s">
        <v>540</v>
      </c>
      <c r="H812" s="94" t="s">
        <v>593</v>
      </c>
      <c r="I812" s="2" t="str">
        <f>IF(MONTH(B812)&lt;=Elaborazione!$C$1,G812&amp;H812,"")</f>
        <v>Consulenze &amp; serviziRisorse Umane</v>
      </c>
    </row>
    <row r="813" spans="1:9" ht="13.5" x14ac:dyDescent="0.35">
      <c r="A813" s="2" t="s">
        <v>297</v>
      </c>
      <c r="B813" s="5">
        <v>45323</v>
      </c>
      <c r="C813" s="93">
        <v>25</v>
      </c>
      <c r="D813" s="93"/>
      <c r="E813" s="93">
        <f t="shared" si="12"/>
        <v>-25</v>
      </c>
      <c r="F813" s="2" t="s">
        <v>565</v>
      </c>
      <c r="G813" s="94" t="s">
        <v>524</v>
      </c>
      <c r="H813" s="94" t="s">
        <v>593</v>
      </c>
      <c r="I813" s="2" t="str">
        <f>IF(MONTH(B813)&lt;=Elaborazione!$C$1,G813&amp;H813,"")</f>
        <v>Spese generaliRisorse Umane</v>
      </c>
    </row>
    <row r="814" spans="1:9" ht="13.5" x14ac:dyDescent="0.35">
      <c r="A814" s="2" t="s">
        <v>118</v>
      </c>
      <c r="B814" s="5">
        <v>45323</v>
      </c>
      <c r="C814" s="93">
        <v>33</v>
      </c>
      <c r="D814" s="93"/>
      <c r="E814" s="93">
        <f t="shared" si="12"/>
        <v>-33</v>
      </c>
      <c r="F814" s="2" t="s">
        <v>571</v>
      </c>
      <c r="G814" s="94" t="s">
        <v>570</v>
      </c>
      <c r="H814" s="94" t="s">
        <v>593</v>
      </c>
      <c r="I814" s="2" t="str">
        <f>IF(MONTH(B814)&lt;=Elaborazione!$C$1,G814&amp;H814,"")</f>
        <v>FormazioneRisorse Umane</v>
      </c>
    </row>
    <row r="815" spans="1:9" ht="13.5" x14ac:dyDescent="0.35">
      <c r="A815" s="2" t="s">
        <v>119</v>
      </c>
      <c r="B815" s="5">
        <v>45323</v>
      </c>
      <c r="C815" s="93">
        <v>4818.63</v>
      </c>
      <c r="D815" s="93">
        <v>3697.24</v>
      </c>
      <c r="E815" s="93">
        <f t="shared" si="12"/>
        <v>-1121.3900000000003</v>
      </c>
      <c r="F815" s="2" t="s">
        <v>573</v>
      </c>
      <c r="G815" s="94" t="s">
        <v>570</v>
      </c>
      <c r="H815" s="94" t="s">
        <v>593</v>
      </c>
      <c r="I815" s="2" t="str">
        <f>IF(MONTH(B815)&lt;=Elaborazione!$C$1,G815&amp;H815,"")</f>
        <v>FormazioneRisorse Umane</v>
      </c>
    </row>
    <row r="816" spans="1:9" ht="13.5" x14ac:dyDescent="0.35">
      <c r="A816" s="2" t="s">
        <v>198</v>
      </c>
      <c r="B816" s="5">
        <v>45323</v>
      </c>
      <c r="C816" s="93"/>
      <c r="D816" s="93">
        <v>25.91</v>
      </c>
      <c r="E816" s="93">
        <f t="shared" si="12"/>
        <v>25.91</v>
      </c>
      <c r="F816" s="2" t="s">
        <v>526</v>
      </c>
      <c r="G816" s="94" t="s">
        <v>524</v>
      </c>
      <c r="H816" s="94" t="s">
        <v>593</v>
      </c>
      <c r="I816" s="2" t="str">
        <f>IF(MONTH(B816)&lt;=Elaborazione!$C$1,G816&amp;H816,"")</f>
        <v>Spese generaliRisorse Umane</v>
      </c>
    </row>
    <row r="817" spans="1:9" ht="13.5" x14ac:dyDescent="0.35">
      <c r="A817" s="2" t="s">
        <v>298</v>
      </c>
      <c r="B817" s="5">
        <v>45323</v>
      </c>
      <c r="C817" s="93">
        <v>33</v>
      </c>
      <c r="D817" s="93"/>
      <c r="E817" s="93">
        <f t="shared" si="12"/>
        <v>-33</v>
      </c>
      <c r="F817" s="2" t="s">
        <v>525</v>
      </c>
      <c r="G817" s="94" t="s">
        <v>524</v>
      </c>
      <c r="H817" s="94" t="s">
        <v>593</v>
      </c>
      <c r="I817" s="2" t="str">
        <f>IF(MONTH(B817)&lt;=Elaborazione!$C$1,G817&amp;H817,"")</f>
        <v>Spese generaliRisorse Umane</v>
      </c>
    </row>
    <row r="818" spans="1:9" ht="13.5" x14ac:dyDescent="0.35">
      <c r="A818" s="2" t="s">
        <v>120</v>
      </c>
      <c r="B818" s="5">
        <v>45323</v>
      </c>
      <c r="C818" s="93">
        <v>1067</v>
      </c>
      <c r="D818" s="93">
        <v>727.18</v>
      </c>
      <c r="E818" s="93">
        <f t="shared" si="12"/>
        <v>-339.82000000000005</v>
      </c>
      <c r="F818" s="2" t="s">
        <v>512</v>
      </c>
      <c r="G818" s="94" t="s">
        <v>506</v>
      </c>
      <c r="H818" s="94" t="s">
        <v>593</v>
      </c>
      <c r="I818" s="2" t="str">
        <f>IF(MONTH(B818)&lt;=Elaborazione!$C$1,G818&amp;H818,"")</f>
        <v>PersonaleRisorse Umane</v>
      </c>
    </row>
    <row r="819" spans="1:9" ht="13.5" x14ac:dyDescent="0.35">
      <c r="A819" s="2" t="s">
        <v>199</v>
      </c>
      <c r="B819" s="5">
        <v>45323</v>
      </c>
      <c r="C819" s="93"/>
      <c r="D819" s="93">
        <v>64.55</v>
      </c>
      <c r="E819" s="93">
        <f t="shared" si="12"/>
        <v>64.55</v>
      </c>
      <c r="F819" s="2" t="s">
        <v>520</v>
      </c>
      <c r="G819" s="94" t="s">
        <v>506</v>
      </c>
      <c r="H819" s="94" t="s">
        <v>593</v>
      </c>
      <c r="I819" s="2" t="str">
        <f>IF(MONTH(B819)&lt;=Elaborazione!$C$1,G819&amp;H819,"")</f>
        <v>PersonaleRisorse Umane</v>
      </c>
    </row>
    <row r="820" spans="1:9" ht="13.5" x14ac:dyDescent="0.35">
      <c r="A820" s="2" t="s">
        <v>121</v>
      </c>
      <c r="B820" s="5">
        <v>45323</v>
      </c>
      <c r="C820" s="93">
        <v>275</v>
      </c>
      <c r="D820" s="93">
        <v>289.83999999999997</v>
      </c>
      <c r="E820" s="93">
        <f t="shared" si="12"/>
        <v>14.839999999999975</v>
      </c>
      <c r="F820" s="2" t="s">
        <v>513</v>
      </c>
      <c r="G820" s="94" t="s">
        <v>506</v>
      </c>
      <c r="H820" s="94" t="s">
        <v>593</v>
      </c>
      <c r="I820" s="2" t="str">
        <f>IF(MONTH(B820)&lt;=Elaborazione!$C$1,G820&amp;H820,"")</f>
        <v>PersonaleRisorse Umane</v>
      </c>
    </row>
    <row r="821" spans="1:9" ht="13.5" x14ac:dyDescent="0.35">
      <c r="A821" s="2" t="s">
        <v>122</v>
      </c>
      <c r="B821" s="5">
        <v>45323</v>
      </c>
      <c r="C821" s="93">
        <v>-3327</v>
      </c>
      <c r="D821" s="93">
        <v>-3898.25</v>
      </c>
      <c r="E821" s="93">
        <f t="shared" si="12"/>
        <v>-571.25</v>
      </c>
      <c r="F821" s="2" t="s">
        <v>577</v>
      </c>
      <c r="G821" s="94" t="s">
        <v>504</v>
      </c>
      <c r="H821" s="94" t="s">
        <v>593</v>
      </c>
      <c r="I821" s="2" t="str">
        <f>IF(MONTH(B821)&lt;=Elaborazione!$C$1,G821&amp;H821,"")</f>
        <v>AllocazioniRisorse Umane</v>
      </c>
    </row>
    <row r="822" spans="1:9" ht="13.5" x14ac:dyDescent="0.35">
      <c r="A822" s="2" t="s">
        <v>299</v>
      </c>
      <c r="B822" s="5">
        <v>45323</v>
      </c>
      <c r="C822" s="93">
        <v>12500</v>
      </c>
      <c r="D822" s="93">
        <v>-4680</v>
      </c>
      <c r="E822" s="93">
        <f t="shared" si="12"/>
        <v>-17180</v>
      </c>
      <c r="F822" s="2" t="s">
        <v>531</v>
      </c>
      <c r="G822" s="2" t="s">
        <v>689</v>
      </c>
      <c r="H822" s="94" t="s">
        <v>584</v>
      </c>
      <c r="I822" s="2" t="str">
        <f>IF(MONTH(B822)&lt;=Elaborazione!$C$1,G822&amp;H822,"")</f>
        <v>Imposte e tasseFinanza &amp; Controllo</v>
      </c>
    </row>
    <row r="823" spans="1:9" ht="13.5" x14ac:dyDescent="0.35">
      <c r="A823" s="2" t="s">
        <v>150</v>
      </c>
      <c r="B823" s="5">
        <v>45323</v>
      </c>
      <c r="C823" s="93"/>
      <c r="D823" s="93">
        <v>0.27</v>
      </c>
      <c r="E823" s="93">
        <f t="shared" si="12"/>
        <v>0.27</v>
      </c>
      <c r="F823" s="2" t="s">
        <v>536</v>
      </c>
      <c r="G823" s="2" t="s">
        <v>689</v>
      </c>
      <c r="H823" s="94" t="s">
        <v>584</v>
      </c>
      <c r="I823" s="2" t="str">
        <f>IF(MONTH(B823)&lt;=Elaborazione!$C$1,G823&amp;H823,"")</f>
        <v>Imposte e tasseFinanza &amp; Controllo</v>
      </c>
    </row>
    <row r="824" spans="1:9" ht="13.5" x14ac:dyDescent="0.35">
      <c r="A824" s="2" t="s">
        <v>151</v>
      </c>
      <c r="B824" s="5">
        <v>45323</v>
      </c>
      <c r="C824" s="93"/>
      <c r="D824" s="93">
        <v>2.14</v>
      </c>
      <c r="E824" s="93">
        <f t="shared" si="12"/>
        <v>2.14</v>
      </c>
      <c r="F824" s="2" t="s">
        <v>537</v>
      </c>
      <c r="G824" s="2" t="s">
        <v>689</v>
      </c>
      <c r="H824" s="94" t="s">
        <v>584</v>
      </c>
      <c r="I824" s="2" t="str">
        <f>IF(MONTH(B824)&lt;=Elaborazione!$C$1,G824&amp;H824,"")</f>
        <v>Imposte e tasseFinanza &amp; Controllo</v>
      </c>
    </row>
    <row r="825" spans="1:9" ht="13.5" x14ac:dyDescent="0.35">
      <c r="A825" s="2" t="s">
        <v>388</v>
      </c>
      <c r="B825" s="5">
        <v>45323</v>
      </c>
      <c r="C825" s="93"/>
      <c r="D825" s="93">
        <v>242922</v>
      </c>
      <c r="E825" s="93">
        <f t="shared" si="12"/>
        <v>242922</v>
      </c>
      <c r="F825" s="2" t="s">
        <v>569</v>
      </c>
      <c r="G825" s="2" t="s">
        <v>689</v>
      </c>
      <c r="H825" s="94" t="s">
        <v>584</v>
      </c>
      <c r="I825" s="2" t="str">
        <f>IF(MONTH(B825)&lt;=Elaborazione!$C$1,G825&amp;H825,"")</f>
        <v>Imposte e tasseFinanza &amp; Controllo</v>
      </c>
    </row>
    <row r="826" spans="1:9" ht="13.5" x14ac:dyDescent="0.35">
      <c r="A826" s="2" t="s">
        <v>123</v>
      </c>
      <c r="B826" s="5">
        <v>45323</v>
      </c>
      <c r="C826" s="93">
        <v>3168</v>
      </c>
      <c r="D826" s="93">
        <v>3095.65</v>
      </c>
      <c r="E826" s="93">
        <f t="shared" si="12"/>
        <v>-72.349999999999909</v>
      </c>
      <c r="F826" s="2" t="s">
        <v>508</v>
      </c>
      <c r="G826" s="94" t="s">
        <v>506</v>
      </c>
      <c r="H826" s="94" t="s">
        <v>584</v>
      </c>
      <c r="I826" s="2" t="str">
        <f>IF(MONTH(B826)&lt;=Elaborazione!$C$1,G826&amp;H826,"")</f>
        <v>PersonaleFinanza &amp; Controllo</v>
      </c>
    </row>
    <row r="827" spans="1:9" ht="13.5" x14ac:dyDescent="0.35">
      <c r="A827" s="2" t="s">
        <v>124</v>
      </c>
      <c r="B827" s="5">
        <v>45323</v>
      </c>
      <c r="C827" s="93">
        <v>147</v>
      </c>
      <c r="D827" s="93">
        <v>131.75</v>
      </c>
      <c r="E827" s="93">
        <f t="shared" si="12"/>
        <v>-15.25</v>
      </c>
      <c r="F827" s="2" t="s">
        <v>509</v>
      </c>
      <c r="G827" s="94" t="s">
        <v>506</v>
      </c>
      <c r="H827" s="94" t="s">
        <v>584</v>
      </c>
      <c r="I827" s="2" t="str">
        <f>IF(MONTH(B827)&lt;=Elaborazione!$C$1,G827&amp;H827,"")</f>
        <v>PersonaleFinanza &amp; Controllo</v>
      </c>
    </row>
    <row r="828" spans="1:9" ht="13.5" x14ac:dyDescent="0.35">
      <c r="A828" s="2" t="s">
        <v>300</v>
      </c>
      <c r="B828" s="5">
        <v>45323</v>
      </c>
      <c r="C828" s="93">
        <v>8</v>
      </c>
      <c r="D828" s="93"/>
      <c r="E828" s="93">
        <f t="shared" si="12"/>
        <v>-8</v>
      </c>
      <c r="F828" s="2" t="s">
        <v>519</v>
      </c>
      <c r="G828" s="94" t="s">
        <v>506</v>
      </c>
      <c r="H828" s="94" t="s">
        <v>584</v>
      </c>
      <c r="I828" s="2" t="str">
        <f>IF(MONTH(B828)&lt;=Elaborazione!$C$1,G828&amp;H828,"")</f>
        <v>PersonaleFinanza &amp; Controllo</v>
      </c>
    </row>
    <row r="829" spans="1:9" ht="13.5" x14ac:dyDescent="0.35">
      <c r="A829" s="2" t="s">
        <v>125</v>
      </c>
      <c r="B829" s="5">
        <v>45323</v>
      </c>
      <c r="C829" s="93">
        <v>1450</v>
      </c>
      <c r="D829" s="93">
        <v>1290.94</v>
      </c>
      <c r="E829" s="93">
        <f t="shared" si="12"/>
        <v>-159.05999999999995</v>
      </c>
      <c r="F829" s="2" t="s">
        <v>510</v>
      </c>
      <c r="G829" s="94" t="s">
        <v>506</v>
      </c>
      <c r="H829" s="94" t="s">
        <v>584</v>
      </c>
      <c r="I829" s="2" t="str">
        <f>IF(MONTH(B829)&lt;=Elaborazione!$C$1,G829&amp;H829,"")</f>
        <v>PersonaleFinanza &amp; Controllo</v>
      </c>
    </row>
    <row r="830" spans="1:9" ht="13.5" x14ac:dyDescent="0.35">
      <c r="A830" s="2" t="s">
        <v>200</v>
      </c>
      <c r="B830" s="5">
        <v>45323</v>
      </c>
      <c r="C830" s="93"/>
      <c r="D830" s="93">
        <v>241.1</v>
      </c>
      <c r="E830" s="93">
        <f t="shared" si="12"/>
        <v>241.1</v>
      </c>
      <c r="F830" s="2" t="s">
        <v>514</v>
      </c>
      <c r="G830" s="94" t="s">
        <v>506</v>
      </c>
      <c r="H830" s="94" t="s">
        <v>584</v>
      </c>
      <c r="I830" s="2" t="str">
        <f>IF(MONTH(B830)&lt;=Elaborazione!$C$1,G830&amp;H830,"")</f>
        <v>PersonaleFinanza &amp; Controllo</v>
      </c>
    </row>
    <row r="831" spans="1:9" ht="13.5" x14ac:dyDescent="0.35">
      <c r="A831" s="2" t="s">
        <v>126</v>
      </c>
      <c r="B831" s="5">
        <v>45323</v>
      </c>
      <c r="C831" s="93">
        <v>7200</v>
      </c>
      <c r="D831" s="93">
        <v>3518.02</v>
      </c>
      <c r="E831" s="93">
        <f t="shared" si="12"/>
        <v>-3681.98</v>
      </c>
      <c r="F831" s="2" t="s">
        <v>515</v>
      </c>
      <c r="G831" s="94" t="s">
        <v>506</v>
      </c>
      <c r="H831" s="94" t="s">
        <v>584</v>
      </c>
      <c r="I831" s="2" t="str">
        <f>IF(MONTH(B831)&lt;=Elaborazione!$C$1,G831&amp;H831,"")</f>
        <v>PersonaleFinanza &amp; Controllo</v>
      </c>
    </row>
    <row r="832" spans="1:9" ht="13.5" x14ac:dyDescent="0.35">
      <c r="A832" s="2" t="s">
        <v>389</v>
      </c>
      <c r="B832" s="5">
        <v>45323</v>
      </c>
      <c r="C832" s="93"/>
      <c r="D832" s="93">
        <v>9.5</v>
      </c>
      <c r="E832" s="93">
        <f t="shared" si="12"/>
        <v>9.5</v>
      </c>
      <c r="F832" s="2" t="s">
        <v>523</v>
      </c>
      <c r="G832" s="94" t="s">
        <v>506</v>
      </c>
      <c r="H832" s="94" t="s">
        <v>584</v>
      </c>
      <c r="I832" s="2" t="str">
        <f>IF(MONTH(B832)&lt;=Elaborazione!$C$1,G832&amp;H832,"")</f>
        <v>PersonaleFinanza &amp; Controllo</v>
      </c>
    </row>
    <row r="833" spans="1:9" ht="13.5" x14ac:dyDescent="0.35">
      <c r="A833" s="2" t="s">
        <v>127</v>
      </c>
      <c r="B833" s="5">
        <v>45323</v>
      </c>
      <c r="C833" s="93">
        <v>2400</v>
      </c>
      <c r="D833" s="93">
        <v>-135.5</v>
      </c>
      <c r="E833" s="93">
        <f t="shared" si="12"/>
        <v>-2535.5</v>
      </c>
      <c r="F833" s="2" t="s">
        <v>548</v>
      </c>
      <c r="G833" s="94" t="s">
        <v>540</v>
      </c>
      <c r="H833" s="94" t="s">
        <v>584</v>
      </c>
      <c r="I833" s="2" t="str">
        <f>IF(MONTH(B833)&lt;=Elaborazione!$C$1,G833&amp;H833,"")</f>
        <v>Consulenze &amp; serviziFinanza &amp; Controllo</v>
      </c>
    </row>
    <row r="834" spans="1:9" ht="13.5" x14ac:dyDescent="0.35">
      <c r="A834" s="2" t="s">
        <v>392</v>
      </c>
      <c r="B834" s="5">
        <v>45323</v>
      </c>
      <c r="C834" s="93"/>
      <c r="D834" s="93">
        <v>1739.13</v>
      </c>
      <c r="E834" s="93">
        <f t="shared" si="12"/>
        <v>1739.13</v>
      </c>
      <c r="F834" s="2" t="s">
        <v>539</v>
      </c>
      <c r="G834" s="94" t="s">
        <v>540</v>
      </c>
      <c r="H834" s="94" t="s">
        <v>584</v>
      </c>
      <c r="I834" s="2" t="str">
        <f>IF(MONTH(B834)&lt;=Elaborazione!$C$1,G834&amp;H834,"")</f>
        <v>Consulenze &amp; serviziFinanza &amp; Controllo</v>
      </c>
    </row>
    <row r="835" spans="1:9" ht="13.5" x14ac:dyDescent="0.35">
      <c r="A835" s="2" t="s">
        <v>128</v>
      </c>
      <c r="B835" s="5">
        <v>45323</v>
      </c>
      <c r="C835" s="93">
        <v>462</v>
      </c>
      <c r="D835" s="93">
        <v>440</v>
      </c>
      <c r="E835" s="93">
        <f t="shared" ref="E835:E898" si="13">+D835-C835</f>
        <v>-22</v>
      </c>
      <c r="F835" s="2" t="s">
        <v>545</v>
      </c>
      <c r="G835" s="94" t="s">
        <v>540</v>
      </c>
      <c r="H835" s="94" t="s">
        <v>584</v>
      </c>
      <c r="I835" s="2" t="str">
        <f>IF(MONTH(B835)&lt;=Elaborazione!$C$1,G835&amp;H835,"")</f>
        <v>Consulenze &amp; serviziFinanza &amp; Controllo</v>
      </c>
    </row>
    <row r="836" spans="1:9" ht="13.5" x14ac:dyDescent="0.35">
      <c r="A836" s="2" t="s">
        <v>129</v>
      </c>
      <c r="B836" s="5">
        <v>45323</v>
      </c>
      <c r="C836" s="93">
        <v>445</v>
      </c>
      <c r="D836" s="93">
        <v>400.87</v>
      </c>
      <c r="E836" s="93">
        <f t="shared" si="13"/>
        <v>-44.129999999999995</v>
      </c>
      <c r="F836" s="2" t="s">
        <v>566</v>
      </c>
      <c r="G836" s="94" t="s">
        <v>524</v>
      </c>
      <c r="H836" s="94" t="s">
        <v>584</v>
      </c>
      <c r="I836" s="2" t="str">
        <f>IF(MONTH(B836)&lt;=Elaborazione!$C$1,G836&amp;H836,"")</f>
        <v>Spese generaliFinanza &amp; Controllo</v>
      </c>
    </row>
    <row r="837" spans="1:9" ht="13.5" x14ac:dyDescent="0.35">
      <c r="A837" s="2" t="s">
        <v>130</v>
      </c>
      <c r="B837" s="5">
        <v>45323</v>
      </c>
      <c r="C837" s="93">
        <v>2300</v>
      </c>
      <c r="D837" s="93">
        <v>2782.72</v>
      </c>
      <c r="E837" s="93">
        <f t="shared" si="13"/>
        <v>482.7199999999998</v>
      </c>
      <c r="F837" s="2" t="s">
        <v>564</v>
      </c>
      <c r="G837" s="94" t="s">
        <v>524</v>
      </c>
      <c r="H837" s="94" t="s">
        <v>584</v>
      </c>
      <c r="I837" s="2" t="str">
        <f>IF(MONTH(B837)&lt;=Elaborazione!$C$1,G837&amp;H837,"")</f>
        <v>Spese generaliFinanza &amp; Controllo</v>
      </c>
    </row>
    <row r="838" spans="1:9" ht="13.5" x14ac:dyDescent="0.35">
      <c r="A838" s="2" t="s">
        <v>131</v>
      </c>
      <c r="B838" s="5">
        <v>45323</v>
      </c>
      <c r="C838" s="93">
        <v>3500</v>
      </c>
      <c r="D838" s="93">
        <v>2893.27</v>
      </c>
      <c r="E838" s="93">
        <f t="shared" si="13"/>
        <v>-606.73</v>
      </c>
      <c r="F838" s="2" t="s">
        <v>565</v>
      </c>
      <c r="G838" s="94" t="s">
        <v>524</v>
      </c>
      <c r="H838" s="94" t="s">
        <v>584</v>
      </c>
      <c r="I838" s="2" t="str">
        <f>IF(MONTH(B838)&lt;=Elaborazione!$C$1,G838&amp;H838,"")</f>
        <v>Spese generaliFinanza &amp; Controllo</v>
      </c>
    </row>
    <row r="839" spans="1:9" ht="13.5" x14ac:dyDescent="0.35">
      <c r="A839" s="2" t="s">
        <v>393</v>
      </c>
      <c r="B839" s="5">
        <v>45323</v>
      </c>
      <c r="C839" s="93"/>
      <c r="D839" s="93">
        <v>2824.09</v>
      </c>
      <c r="E839" s="93">
        <f t="shared" si="13"/>
        <v>2824.09</v>
      </c>
      <c r="F839" s="2" t="s">
        <v>567</v>
      </c>
      <c r="G839" s="94" t="s">
        <v>524</v>
      </c>
      <c r="H839" s="94" t="s">
        <v>584</v>
      </c>
      <c r="I839" s="2" t="str">
        <f>IF(MONTH(B839)&lt;=Elaborazione!$C$1,G839&amp;H839,"")</f>
        <v>Spese generaliFinanza &amp; Controllo</v>
      </c>
    </row>
    <row r="840" spans="1:9" ht="13.5" x14ac:dyDescent="0.35">
      <c r="A840" s="2" t="s">
        <v>201</v>
      </c>
      <c r="B840" s="5">
        <v>45323</v>
      </c>
      <c r="C840" s="93"/>
      <c r="D840" s="93">
        <v>51.6</v>
      </c>
      <c r="E840" s="93">
        <f t="shared" si="13"/>
        <v>51.6</v>
      </c>
      <c r="F840" s="2" t="s">
        <v>571</v>
      </c>
      <c r="G840" s="94" t="s">
        <v>570</v>
      </c>
      <c r="H840" s="94" t="s">
        <v>584</v>
      </c>
      <c r="I840" s="2" t="str">
        <f>IF(MONTH(B840)&lt;=Elaborazione!$C$1,G840&amp;H840,"")</f>
        <v>FormazioneFinanza &amp; Controllo</v>
      </c>
    </row>
    <row r="841" spans="1:9" ht="13.5" x14ac:dyDescent="0.35">
      <c r="A841" s="2" t="s">
        <v>301</v>
      </c>
      <c r="B841" s="5">
        <v>45323</v>
      </c>
      <c r="C841" s="93">
        <v>26</v>
      </c>
      <c r="D841" s="93">
        <v>1.81</v>
      </c>
      <c r="E841" s="93">
        <f t="shared" si="13"/>
        <v>-24.19</v>
      </c>
      <c r="F841" s="2" t="s">
        <v>572</v>
      </c>
      <c r="G841" s="94" t="s">
        <v>570</v>
      </c>
      <c r="H841" s="94" t="s">
        <v>584</v>
      </c>
      <c r="I841" s="2" t="str">
        <f>IF(MONTH(B841)&lt;=Elaborazione!$C$1,G841&amp;H841,"")</f>
        <v>FormazioneFinanza &amp; Controllo</v>
      </c>
    </row>
    <row r="842" spans="1:9" ht="13.5" x14ac:dyDescent="0.35">
      <c r="A842" s="2" t="s">
        <v>132</v>
      </c>
      <c r="B842" s="5">
        <v>45323</v>
      </c>
      <c r="C842" s="93">
        <v>2200</v>
      </c>
      <c r="D842" s="93">
        <v>2796.39</v>
      </c>
      <c r="E842" s="93">
        <f t="shared" si="13"/>
        <v>596.38999999999987</v>
      </c>
      <c r="F842" s="2" t="s">
        <v>526</v>
      </c>
      <c r="G842" s="94" t="s">
        <v>524</v>
      </c>
      <c r="H842" s="94" t="s">
        <v>584</v>
      </c>
      <c r="I842" s="2" t="str">
        <f>IF(MONTH(B842)&lt;=Elaborazione!$C$1,G842&amp;H842,"")</f>
        <v>Spese generaliFinanza &amp; Controllo</v>
      </c>
    </row>
    <row r="843" spans="1:9" ht="13.5" x14ac:dyDescent="0.35">
      <c r="A843" s="2" t="s">
        <v>133</v>
      </c>
      <c r="B843" s="5">
        <v>45323</v>
      </c>
      <c r="C843" s="93">
        <v>500</v>
      </c>
      <c r="D843" s="93">
        <v>1037.56</v>
      </c>
      <c r="E843" s="93">
        <f t="shared" si="13"/>
        <v>537.55999999999995</v>
      </c>
      <c r="F843" s="2" t="s">
        <v>525</v>
      </c>
      <c r="G843" s="94" t="s">
        <v>524</v>
      </c>
      <c r="H843" s="94" t="s">
        <v>584</v>
      </c>
      <c r="I843" s="2" t="str">
        <f>IF(MONTH(B843)&lt;=Elaborazione!$C$1,G843&amp;H843,"")</f>
        <v>Spese generaliFinanza &amp; Controllo</v>
      </c>
    </row>
    <row r="844" spans="1:9" ht="13.5" x14ac:dyDescent="0.35">
      <c r="A844" s="2" t="s">
        <v>134</v>
      </c>
      <c r="B844" s="5">
        <v>45323</v>
      </c>
      <c r="C844" s="93">
        <v>69621.083333333328</v>
      </c>
      <c r="D844" s="93">
        <v>101190.04</v>
      </c>
      <c r="E844" s="93">
        <f t="shared" si="13"/>
        <v>31568.956666666665</v>
      </c>
      <c r="F844" s="2" t="s">
        <v>527</v>
      </c>
      <c r="G844" s="94" t="s">
        <v>524</v>
      </c>
      <c r="H844" s="94" t="s">
        <v>584</v>
      </c>
      <c r="I844" s="2" t="str">
        <f>IF(MONTH(B844)&lt;=Elaborazione!$C$1,G844&amp;H844,"")</f>
        <v>Spese generaliFinanza &amp; Controllo</v>
      </c>
    </row>
    <row r="845" spans="1:9" ht="13.5" x14ac:dyDescent="0.35">
      <c r="A845" s="2" t="s">
        <v>135</v>
      </c>
      <c r="B845" s="5">
        <v>45323</v>
      </c>
      <c r="C845" s="93">
        <v>600</v>
      </c>
      <c r="D845" s="93">
        <v>613</v>
      </c>
      <c r="E845" s="93">
        <f t="shared" si="13"/>
        <v>13</v>
      </c>
      <c r="F845" s="2" t="s">
        <v>528</v>
      </c>
      <c r="G845" s="94" t="s">
        <v>524</v>
      </c>
      <c r="H845" s="94" t="s">
        <v>584</v>
      </c>
      <c r="I845" s="2" t="str">
        <f>IF(MONTH(B845)&lt;=Elaborazione!$C$1,G845&amp;H845,"")</f>
        <v>Spese generaliFinanza &amp; Controllo</v>
      </c>
    </row>
    <row r="846" spans="1:9" ht="13.5" x14ac:dyDescent="0.35">
      <c r="A846" s="2" t="s">
        <v>136</v>
      </c>
      <c r="B846" s="5">
        <v>45323</v>
      </c>
      <c r="C846" s="93">
        <v>2000</v>
      </c>
      <c r="D846" s="93">
        <v>1600</v>
      </c>
      <c r="E846" s="93">
        <f t="shared" si="13"/>
        <v>-400</v>
      </c>
      <c r="F846" s="2" t="s">
        <v>529</v>
      </c>
      <c r="G846" s="94" t="s">
        <v>524</v>
      </c>
      <c r="H846" s="94" t="s">
        <v>584</v>
      </c>
      <c r="I846" s="2" t="str">
        <f>IF(MONTH(B846)&lt;=Elaborazione!$C$1,G846&amp;H846,"")</f>
        <v>Spese generaliFinanza &amp; Controllo</v>
      </c>
    </row>
    <row r="847" spans="1:9" ht="13.5" x14ac:dyDescent="0.35">
      <c r="A847" s="2" t="s">
        <v>137</v>
      </c>
      <c r="B847" s="5">
        <v>45323</v>
      </c>
      <c r="C847" s="93">
        <v>5600</v>
      </c>
      <c r="D847" s="93">
        <v>4649.45</v>
      </c>
      <c r="E847" s="93">
        <f t="shared" si="13"/>
        <v>-950.55000000000018</v>
      </c>
      <c r="F847" s="2" t="s">
        <v>513</v>
      </c>
      <c r="G847" s="94" t="s">
        <v>506</v>
      </c>
      <c r="H847" s="94" t="s">
        <v>584</v>
      </c>
      <c r="I847" s="2" t="str">
        <f>IF(MONTH(B847)&lt;=Elaborazione!$C$1,G847&amp;H847,"")</f>
        <v>PersonaleFinanza &amp; Controllo</v>
      </c>
    </row>
    <row r="848" spans="1:9" ht="13.5" x14ac:dyDescent="0.35">
      <c r="A848" s="2" t="s">
        <v>138</v>
      </c>
      <c r="B848" s="5">
        <v>45323</v>
      </c>
      <c r="C848" s="93">
        <v>50</v>
      </c>
      <c r="D848" s="93">
        <v>44.32</v>
      </c>
      <c r="E848" s="93">
        <f t="shared" si="13"/>
        <v>-5.68</v>
      </c>
      <c r="F848" s="2" t="s">
        <v>654</v>
      </c>
      <c r="G848" s="94" t="s">
        <v>524</v>
      </c>
      <c r="H848" s="94" t="s">
        <v>584</v>
      </c>
      <c r="I848" s="2" t="str">
        <f>IF(MONTH(B848)&lt;=Elaborazione!$C$1,G848&amp;H848,"")</f>
        <v>Spese generaliFinanza &amp; Controllo</v>
      </c>
    </row>
    <row r="849" spans="1:9" ht="13.5" x14ac:dyDescent="0.35">
      <c r="A849" s="2" t="s">
        <v>139</v>
      </c>
      <c r="B849" s="5">
        <v>45323</v>
      </c>
      <c r="C849" s="93">
        <v>715</v>
      </c>
      <c r="D849" s="93">
        <v>701.51</v>
      </c>
      <c r="E849" s="93">
        <f t="shared" si="13"/>
        <v>-13.490000000000009</v>
      </c>
      <c r="F849" s="2" t="s">
        <v>568</v>
      </c>
      <c r="G849" s="94" t="s">
        <v>524</v>
      </c>
      <c r="H849" s="94" t="s">
        <v>584</v>
      </c>
      <c r="I849" s="2" t="str">
        <f>IF(MONTH(B849)&lt;=Elaborazione!$C$1,G849&amp;H849,"")</f>
        <v>Spese generaliFinanza &amp; Controllo</v>
      </c>
    </row>
    <row r="850" spans="1:9" ht="13.5" x14ac:dyDescent="0.35">
      <c r="A850" s="2" t="s">
        <v>140</v>
      </c>
      <c r="B850" s="5">
        <v>45323</v>
      </c>
      <c r="C850" s="93">
        <v>12393</v>
      </c>
      <c r="D850" s="93">
        <v>11062.56</v>
      </c>
      <c r="E850" s="93">
        <f t="shared" si="13"/>
        <v>-1330.4400000000005</v>
      </c>
      <c r="F850" s="2" t="s">
        <v>522</v>
      </c>
      <c r="G850" s="94" t="s">
        <v>522</v>
      </c>
      <c r="H850" s="94" t="s">
        <v>584</v>
      </c>
      <c r="I850" s="2" t="str">
        <f>IF(MONTH(B850)&lt;=Elaborazione!$C$1,G850&amp;H850,"")</f>
        <v>AmmortamentiFinanza &amp; Controllo</v>
      </c>
    </row>
    <row r="851" spans="1:9" ht="13.5" x14ac:dyDescent="0.35">
      <c r="A851" s="2" t="s">
        <v>395</v>
      </c>
      <c r="B851" s="5">
        <v>45323</v>
      </c>
      <c r="C851" s="93"/>
      <c r="D851" s="93">
        <v>0.01</v>
      </c>
      <c r="E851" s="93">
        <f t="shared" si="13"/>
        <v>0.01</v>
      </c>
      <c r="F851" s="2" t="s">
        <v>533</v>
      </c>
      <c r="G851" s="2" t="s">
        <v>689</v>
      </c>
      <c r="H851" s="94" t="s">
        <v>584</v>
      </c>
      <c r="I851" s="2" t="str">
        <f>IF(MONTH(B851)&lt;=Elaborazione!$C$1,G851&amp;H851,"")</f>
        <v>Imposte e tasseFinanza &amp; Controllo</v>
      </c>
    </row>
    <row r="852" spans="1:9" ht="13.5" x14ac:dyDescent="0.35">
      <c r="A852" s="2" t="s">
        <v>141</v>
      </c>
      <c r="B852" s="5">
        <v>45323</v>
      </c>
      <c r="C852" s="93">
        <v>-89314.8</v>
      </c>
      <c r="D852" s="93">
        <v>-114386.4</v>
      </c>
      <c r="E852" s="93">
        <f t="shared" si="13"/>
        <v>-25071.599999999991</v>
      </c>
      <c r="F852" s="2" t="s">
        <v>574</v>
      </c>
      <c r="G852" s="94" t="s">
        <v>504</v>
      </c>
      <c r="H852" s="94" t="s">
        <v>584</v>
      </c>
      <c r="I852" s="2" t="str">
        <f>IF(MONTH(B852)&lt;=Elaborazione!$C$1,G852&amp;H852,"")</f>
        <v>AllocazioniFinanza &amp; Controllo</v>
      </c>
    </row>
    <row r="853" spans="1:9" ht="13.5" x14ac:dyDescent="0.35">
      <c r="A853" s="2" t="s">
        <v>396</v>
      </c>
      <c r="B853" s="5">
        <v>45352</v>
      </c>
      <c r="C853" s="93">
        <v>10307</v>
      </c>
      <c r="D853" s="93">
        <v>10420.780000000001</v>
      </c>
      <c r="E853" s="93">
        <f t="shared" si="13"/>
        <v>113.78000000000065</v>
      </c>
      <c r="F853" s="2" t="s">
        <v>508</v>
      </c>
      <c r="G853" s="94" t="s">
        <v>506</v>
      </c>
      <c r="H853" s="94" t="s">
        <v>592</v>
      </c>
      <c r="I853" s="2" t="str">
        <f>IF(MONTH(B853)&lt;=Elaborazione!$C$1,G853&amp;H853,"")</f>
        <v>PersonaleBusiness development</v>
      </c>
    </row>
    <row r="854" spans="1:9" ht="13.5" x14ac:dyDescent="0.35">
      <c r="A854" s="2" t="s">
        <v>466</v>
      </c>
      <c r="B854" s="5">
        <v>45352</v>
      </c>
      <c r="C854" s="93">
        <v>483</v>
      </c>
      <c r="D854" s="93"/>
      <c r="E854" s="93">
        <f t="shared" si="13"/>
        <v>-483</v>
      </c>
      <c r="F854" s="2" t="s">
        <v>518</v>
      </c>
      <c r="G854" s="94" t="s">
        <v>506</v>
      </c>
      <c r="H854" s="94" t="s">
        <v>592</v>
      </c>
      <c r="I854" s="2" t="str">
        <f>IF(MONTH(B854)&lt;=Elaborazione!$C$1,G854&amp;H854,"")</f>
        <v>PersonaleBusiness development</v>
      </c>
    </row>
    <row r="855" spans="1:9" ht="13.5" x14ac:dyDescent="0.35">
      <c r="A855" s="2" t="s">
        <v>397</v>
      </c>
      <c r="B855" s="5">
        <v>45352</v>
      </c>
      <c r="C855" s="93">
        <v>1027</v>
      </c>
      <c r="D855" s="93">
        <v>172.86</v>
      </c>
      <c r="E855" s="93">
        <f t="shared" si="13"/>
        <v>-854.14</v>
      </c>
      <c r="F855" s="2" t="s">
        <v>509</v>
      </c>
      <c r="G855" s="94" t="s">
        <v>506</v>
      </c>
      <c r="H855" s="94" t="s">
        <v>592</v>
      </c>
      <c r="I855" s="2" t="str">
        <f>IF(MONTH(B855)&lt;=Elaborazione!$C$1,G855&amp;H855,"")</f>
        <v>PersonaleBusiness development</v>
      </c>
    </row>
    <row r="856" spans="1:9" ht="13.5" x14ac:dyDescent="0.35">
      <c r="A856" s="2" t="s">
        <v>467</v>
      </c>
      <c r="B856" s="5">
        <v>45352</v>
      </c>
      <c r="C856" s="93">
        <v>26</v>
      </c>
      <c r="D856" s="93"/>
      <c r="E856" s="93">
        <f t="shared" si="13"/>
        <v>-26</v>
      </c>
      <c r="F856" s="2" t="s">
        <v>519</v>
      </c>
      <c r="G856" s="94" t="s">
        <v>506</v>
      </c>
      <c r="H856" s="94" t="s">
        <v>592</v>
      </c>
      <c r="I856" s="2" t="str">
        <f>IF(MONTH(B856)&lt;=Elaborazione!$C$1,G856&amp;H856,"")</f>
        <v>PersonaleBusiness development</v>
      </c>
    </row>
    <row r="857" spans="1:9" ht="13.5" x14ac:dyDescent="0.35">
      <c r="A857" s="2" t="s">
        <v>489</v>
      </c>
      <c r="B857" s="5">
        <v>45352</v>
      </c>
      <c r="C857" s="93"/>
      <c r="D857" s="93">
        <v>1536.81</v>
      </c>
      <c r="E857" s="93">
        <f t="shared" si="13"/>
        <v>1536.81</v>
      </c>
      <c r="F857" s="2" t="s">
        <v>517</v>
      </c>
      <c r="G857" s="94" t="s">
        <v>506</v>
      </c>
      <c r="H857" s="94" t="s">
        <v>592</v>
      </c>
      <c r="I857" s="2" t="str">
        <f>IF(MONTH(B857)&lt;=Elaborazione!$C$1,G857&amp;H857,"")</f>
        <v>PersonaleBusiness development</v>
      </c>
    </row>
    <row r="858" spans="1:9" ht="13.5" x14ac:dyDescent="0.35">
      <c r="A858" s="2" t="s">
        <v>398</v>
      </c>
      <c r="B858" s="5">
        <v>45352</v>
      </c>
      <c r="C858" s="93">
        <v>4883</v>
      </c>
      <c r="D858" s="93">
        <v>7280.63</v>
      </c>
      <c r="E858" s="93">
        <f t="shared" si="13"/>
        <v>2397.63</v>
      </c>
      <c r="F858" s="2" t="s">
        <v>510</v>
      </c>
      <c r="G858" s="94" t="s">
        <v>506</v>
      </c>
      <c r="H858" s="94" t="s">
        <v>592</v>
      </c>
      <c r="I858" s="2" t="str">
        <f>IF(MONTH(B858)&lt;=Elaborazione!$C$1,G858&amp;H858,"")</f>
        <v>PersonaleBusiness development</v>
      </c>
    </row>
    <row r="859" spans="1:9" ht="13.5" x14ac:dyDescent="0.35">
      <c r="A859" s="2" t="s">
        <v>449</v>
      </c>
      <c r="B859" s="5">
        <v>45352</v>
      </c>
      <c r="C859" s="93"/>
      <c r="D859" s="93">
        <v>604.08000000000004</v>
      </c>
      <c r="E859" s="93">
        <f t="shared" si="13"/>
        <v>604.08000000000004</v>
      </c>
      <c r="F859" s="2" t="s">
        <v>514</v>
      </c>
      <c r="G859" s="94" t="s">
        <v>506</v>
      </c>
      <c r="H859" s="94" t="s">
        <v>592</v>
      </c>
      <c r="I859" s="2" t="str">
        <f>IF(MONTH(B859)&lt;=Elaborazione!$C$1,G859&amp;H859,"")</f>
        <v>PersonaleBusiness development</v>
      </c>
    </row>
    <row r="860" spans="1:9" ht="13.5" x14ac:dyDescent="0.35">
      <c r="A860" s="2" t="s">
        <v>399</v>
      </c>
      <c r="B860" s="5">
        <v>45352</v>
      </c>
      <c r="C860" s="93">
        <v>92</v>
      </c>
      <c r="D860" s="93">
        <v>19.739999999999998</v>
      </c>
      <c r="E860" s="93">
        <f t="shared" si="13"/>
        <v>-72.260000000000005</v>
      </c>
      <c r="F860" s="2" t="s">
        <v>511</v>
      </c>
      <c r="G860" s="94" t="s">
        <v>506</v>
      </c>
      <c r="H860" s="94" t="s">
        <v>592</v>
      </c>
      <c r="I860" s="2" t="str">
        <f>IF(MONTH(B860)&lt;=Elaborazione!$C$1,G860&amp;H860,"")</f>
        <v>PersonaleBusiness development</v>
      </c>
    </row>
    <row r="861" spans="1:9" ht="13.5" x14ac:dyDescent="0.35">
      <c r="A861" s="2" t="s">
        <v>450</v>
      </c>
      <c r="B861" s="5">
        <v>45352</v>
      </c>
      <c r="C861" s="93"/>
      <c r="D861" s="93">
        <v>290.89999999999998</v>
      </c>
      <c r="E861" s="93">
        <f t="shared" si="13"/>
        <v>290.89999999999998</v>
      </c>
      <c r="F861" s="2" t="s">
        <v>515</v>
      </c>
      <c r="G861" s="94" t="s">
        <v>506</v>
      </c>
      <c r="H861" s="94" t="s">
        <v>592</v>
      </c>
      <c r="I861" s="2" t="str">
        <f>IF(MONTH(B861)&lt;=Elaborazione!$C$1,G861&amp;H861,"")</f>
        <v>PersonaleBusiness development</v>
      </c>
    </row>
    <row r="862" spans="1:9" ht="13.5" x14ac:dyDescent="0.35">
      <c r="A862" s="2" t="s">
        <v>400</v>
      </c>
      <c r="B862" s="5">
        <v>45352</v>
      </c>
      <c r="C862" s="93">
        <v>3000</v>
      </c>
      <c r="D862" s="93">
        <v>6043.39</v>
      </c>
      <c r="E862" s="93">
        <f t="shared" si="13"/>
        <v>3043.3900000000003</v>
      </c>
      <c r="F862" s="2" t="s">
        <v>523</v>
      </c>
      <c r="G862" s="94" t="s">
        <v>506</v>
      </c>
      <c r="H862" s="94" t="s">
        <v>592</v>
      </c>
      <c r="I862" s="2" t="str">
        <f>IF(MONTH(B862)&lt;=Elaborazione!$C$1,G862&amp;H862,"")</f>
        <v>PersonaleBusiness development</v>
      </c>
    </row>
    <row r="863" spans="1:9" ht="13.5" x14ac:dyDescent="0.35">
      <c r="A863" s="2" t="s">
        <v>406</v>
      </c>
      <c r="B863" s="5">
        <v>45352</v>
      </c>
      <c r="C863" s="93">
        <v>11666</v>
      </c>
      <c r="D863" s="93">
        <v>16009.89</v>
      </c>
      <c r="E863" s="93">
        <f t="shared" si="13"/>
        <v>4343.8899999999994</v>
      </c>
      <c r="F863" s="2" t="s">
        <v>546</v>
      </c>
      <c r="G863" s="94" t="s">
        <v>540</v>
      </c>
      <c r="H863" s="94" t="s">
        <v>592</v>
      </c>
      <c r="I863" s="2" t="str">
        <f>IF(MONTH(B863)&lt;=Elaborazione!$C$1,G863&amp;H863,"")</f>
        <v>Consulenze &amp; serviziBusiness development</v>
      </c>
    </row>
    <row r="864" spans="1:9" ht="13.5" x14ac:dyDescent="0.35">
      <c r="A864" s="2" t="s">
        <v>401</v>
      </c>
      <c r="B864" s="5">
        <v>45352</v>
      </c>
      <c r="C864" s="93">
        <v>10500</v>
      </c>
      <c r="D864" s="93">
        <v>32200</v>
      </c>
      <c r="E864" s="93">
        <f t="shared" si="13"/>
        <v>21700</v>
      </c>
      <c r="F864" s="2" t="s">
        <v>545</v>
      </c>
      <c r="G864" s="94" t="s">
        <v>540</v>
      </c>
      <c r="H864" s="94" t="s">
        <v>592</v>
      </c>
      <c r="I864" s="2" t="str">
        <f>IF(MONTH(B864)&lt;=Elaborazione!$C$1,G864&amp;H864,"")</f>
        <v>Consulenze &amp; serviziBusiness development</v>
      </c>
    </row>
    <row r="865" spans="1:9" ht="13.5" x14ac:dyDescent="0.35">
      <c r="A865" s="2" t="s">
        <v>451</v>
      </c>
      <c r="B865" s="5">
        <v>45352</v>
      </c>
      <c r="C865" s="93"/>
      <c r="D865" s="93">
        <v>140</v>
      </c>
      <c r="E865" s="93">
        <f t="shared" si="13"/>
        <v>140</v>
      </c>
      <c r="F865" s="2" t="s">
        <v>564</v>
      </c>
      <c r="G865" s="94" t="s">
        <v>524</v>
      </c>
      <c r="H865" s="94" t="s">
        <v>592</v>
      </c>
      <c r="I865" s="2" t="str">
        <f>IF(MONTH(B865)&lt;=Elaborazione!$C$1,G865&amp;H865,"")</f>
        <v>Spese generaliBusiness development</v>
      </c>
    </row>
    <row r="866" spans="1:9" ht="13.5" x14ac:dyDescent="0.35">
      <c r="A866" s="2" t="s">
        <v>468</v>
      </c>
      <c r="B866" s="5">
        <v>45352</v>
      </c>
      <c r="C866" s="93">
        <v>3700</v>
      </c>
      <c r="D866" s="93"/>
      <c r="E866" s="93">
        <f t="shared" si="13"/>
        <v>-3700</v>
      </c>
      <c r="F866" s="2" t="s">
        <v>505</v>
      </c>
      <c r="G866" s="2" t="s">
        <v>507</v>
      </c>
      <c r="H866" s="94" t="s">
        <v>592</v>
      </c>
      <c r="I866" s="2" t="str">
        <f>IF(MONTH(B866)&lt;=Elaborazione!$C$1,G866&amp;H866,"")</f>
        <v>Consulenze tecnicheBusiness development</v>
      </c>
    </row>
    <row r="867" spans="1:9" ht="13.5" x14ac:dyDescent="0.35">
      <c r="A867" s="2" t="s">
        <v>486</v>
      </c>
      <c r="B867" s="5">
        <v>45352</v>
      </c>
      <c r="C867" s="93"/>
      <c r="D867" s="93">
        <v>3500</v>
      </c>
      <c r="E867" s="93">
        <f t="shared" si="13"/>
        <v>3500</v>
      </c>
      <c r="F867" s="2" t="s">
        <v>554</v>
      </c>
      <c r="G867" s="94" t="s">
        <v>550</v>
      </c>
      <c r="H867" s="94" t="s">
        <v>592</v>
      </c>
      <c r="I867" s="2" t="str">
        <f>IF(MONTH(B867)&lt;=Elaborazione!$C$1,G867&amp;H867,"")</f>
        <v>Spese promozionaliBusiness development</v>
      </c>
    </row>
    <row r="868" spans="1:9" ht="13.5" x14ac:dyDescent="0.35">
      <c r="A868" s="2" t="s">
        <v>402</v>
      </c>
      <c r="B868" s="5">
        <v>45352</v>
      </c>
      <c r="C868" s="93">
        <v>10500</v>
      </c>
      <c r="D868" s="93">
        <v>1370.78</v>
      </c>
      <c r="E868" s="93">
        <f t="shared" si="13"/>
        <v>-9129.2199999999993</v>
      </c>
      <c r="F868" s="2" t="s">
        <v>507</v>
      </c>
      <c r="G868" s="2" t="s">
        <v>507</v>
      </c>
      <c r="H868" s="94" t="s">
        <v>592</v>
      </c>
      <c r="I868" s="2" t="str">
        <f>IF(MONTH(B868)&lt;=Elaborazione!$C$1,G868&amp;H868,"")</f>
        <v>Consulenze tecnicheBusiness development</v>
      </c>
    </row>
    <row r="869" spans="1:9" ht="13.5" x14ac:dyDescent="0.35">
      <c r="A869" s="2" t="s">
        <v>407</v>
      </c>
      <c r="B869" s="5">
        <v>45352</v>
      </c>
      <c r="C869" s="93">
        <v>1100</v>
      </c>
      <c r="D869" s="93">
        <v>3198.9</v>
      </c>
      <c r="E869" s="93">
        <f t="shared" si="13"/>
        <v>2098.9</v>
      </c>
      <c r="F869" s="2" t="s">
        <v>579</v>
      </c>
      <c r="G869" s="2" t="s">
        <v>507</v>
      </c>
      <c r="H869" s="94" t="s">
        <v>592</v>
      </c>
      <c r="I869" s="2" t="str">
        <f>IF(MONTH(B869)&lt;=Elaborazione!$C$1,G869&amp;H869,"")</f>
        <v>Consulenze tecnicheBusiness development</v>
      </c>
    </row>
    <row r="870" spans="1:9" ht="13.5" x14ac:dyDescent="0.35">
      <c r="A870" s="2" t="s">
        <v>403</v>
      </c>
      <c r="B870" s="5">
        <v>45352</v>
      </c>
      <c r="C870" s="93">
        <v>1260</v>
      </c>
      <c r="D870" s="93">
        <v>769.94</v>
      </c>
      <c r="E870" s="93">
        <f t="shared" si="13"/>
        <v>-490.05999999999995</v>
      </c>
      <c r="F870" s="2" t="s">
        <v>512</v>
      </c>
      <c r="G870" s="94" t="s">
        <v>506</v>
      </c>
      <c r="H870" s="94" t="s">
        <v>592</v>
      </c>
      <c r="I870" s="2" t="str">
        <f>IF(MONTH(B870)&lt;=Elaborazione!$C$1,G870&amp;H870,"")</f>
        <v>PersonaleBusiness development</v>
      </c>
    </row>
    <row r="871" spans="1:9" ht="13.5" x14ac:dyDescent="0.35">
      <c r="A871" s="2" t="s">
        <v>452</v>
      </c>
      <c r="B871" s="5">
        <v>45352</v>
      </c>
      <c r="C871" s="93">
        <v>1250</v>
      </c>
      <c r="D871" s="93">
        <v>150</v>
      </c>
      <c r="E871" s="93">
        <f t="shared" si="13"/>
        <v>-1100</v>
      </c>
      <c r="F871" s="2" t="s">
        <v>520</v>
      </c>
      <c r="G871" s="94" t="s">
        <v>506</v>
      </c>
      <c r="H871" s="94" t="s">
        <v>592</v>
      </c>
      <c r="I871" s="2" t="str">
        <f>IF(MONTH(B871)&lt;=Elaborazione!$C$1,G871&amp;H871,"")</f>
        <v>PersonaleBusiness development</v>
      </c>
    </row>
    <row r="872" spans="1:9" ht="13.5" x14ac:dyDescent="0.35">
      <c r="A872" s="2" t="s">
        <v>404</v>
      </c>
      <c r="B872" s="5">
        <v>45352</v>
      </c>
      <c r="C872" s="93">
        <v>100</v>
      </c>
      <c r="D872" s="93">
        <v>61.33</v>
      </c>
      <c r="E872" s="93">
        <f t="shared" si="13"/>
        <v>-38.67</v>
      </c>
      <c r="F872" s="2" t="s">
        <v>513</v>
      </c>
      <c r="G872" s="94" t="s">
        <v>506</v>
      </c>
      <c r="H872" s="94" t="s">
        <v>592</v>
      </c>
      <c r="I872" s="2" t="str">
        <f>IF(MONTH(B872)&lt;=Elaborazione!$C$1,G872&amp;H872,"")</f>
        <v>PersonaleBusiness development</v>
      </c>
    </row>
    <row r="873" spans="1:9" ht="13.5" x14ac:dyDescent="0.35">
      <c r="A873" s="2" t="s">
        <v>494</v>
      </c>
      <c r="B873" s="5">
        <v>45352</v>
      </c>
      <c r="C873" s="93"/>
      <c r="D873" s="93">
        <v>7.2759576141834259E-12</v>
      </c>
      <c r="E873" s="93">
        <f t="shared" si="13"/>
        <v>7.2759576141834259E-12</v>
      </c>
      <c r="F873" s="2" t="s">
        <v>575</v>
      </c>
      <c r="G873" s="94" t="s">
        <v>504</v>
      </c>
      <c r="H873" s="94" t="s">
        <v>592</v>
      </c>
      <c r="I873" s="2" t="str">
        <f>IF(MONTH(B873)&lt;=Elaborazione!$C$1,G873&amp;H873,"")</f>
        <v>AllocazioniBusiness development</v>
      </c>
    </row>
    <row r="874" spans="1:9" ht="13.5" x14ac:dyDescent="0.35">
      <c r="A874" s="2" t="s">
        <v>405</v>
      </c>
      <c r="B874" s="5">
        <v>45352</v>
      </c>
      <c r="C874" s="93">
        <v>6685.66</v>
      </c>
      <c r="D874" s="93">
        <v>17791.740000000002</v>
      </c>
      <c r="E874" s="93">
        <f t="shared" si="13"/>
        <v>11106.080000000002</v>
      </c>
      <c r="F874" s="2" t="s">
        <v>574</v>
      </c>
      <c r="G874" s="94" t="s">
        <v>504</v>
      </c>
      <c r="H874" s="94" t="s">
        <v>592</v>
      </c>
      <c r="I874" s="2" t="str">
        <f>IF(MONTH(B874)&lt;=Elaborazione!$C$1,G874&amp;H874,"")</f>
        <v>AllocazioniBusiness development</v>
      </c>
    </row>
    <row r="875" spans="1:9" ht="13.5" x14ac:dyDescent="0.35">
      <c r="A875" s="2" t="s">
        <v>408</v>
      </c>
      <c r="B875" s="5">
        <v>45352</v>
      </c>
      <c r="C875" s="93">
        <v>3989</v>
      </c>
      <c r="D875" s="93">
        <v>4087.39</v>
      </c>
      <c r="E875" s="93">
        <f t="shared" si="13"/>
        <v>98.389999999999873</v>
      </c>
      <c r="F875" s="2" t="s">
        <v>508</v>
      </c>
      <c r="G875" s="94" t="s">
        <v>506</v>
      </c>
      <c r="H875" s="94" t="s">
        <v>590</v>
      </c>
      <c r="I875" s="2" t="str">
        <f>IF(MONTH(B875)&lt;=Elaborazione!$C$1,G875&amp;H875,"")</f>
        <v>PersonaleVendite Asia+Africa</v>
      </c>
    </row>
    <row r="876" spans="1:9" ht="13.5" x14ac:dyDescent="0.35">
      <c r="A876" s="2" t="s">
        <v>469</v>
      </c>
      <c r="B876" s="5">
        <v>45352</v>
      </c>
      <c r="C876" s="93">
        <v>242</v>
      </c>
      <c r="D876" s="93"/>
      <c r="E876" s="93">
        <f t="shared" si="13"/>
        <v>-242</v>
      </c>
      <c r="F876" s="2" t="s">
        <v>518</v>
      </c>
      <c r="G876" s="94" t="s">
        <v>506</v>
      </c>
      <c r="H876" s="94" t="s">
        <v>590</v>
      </c>
      <c r="I876" s="2" t="str">
        <f>IF(MONTH(B876)&lt;=Elaborazione!$C$1,G876&amp;H876,"")</f>
        <v>PersonaleVendite Asia+Africa</v>
      </c>
    </row>
    <row r="877" spans="1:9" ht="13.5" x14ac:dyDescent="0.35">
      <c r="A877" s="2" t="s">
        <v>409</v>
      </c>
      <c r="B877" s="5">
        <v>45352</v>
      </c>
      <c r="C877" s="93">
        <v>319</v>
      </c>
      <c r="D877" s="93">
        <v>300.27</v>
      </c>
      <c r="E877" s="93">
        <f t="shared" si="13"/>
        <v>-18.730000000000018</v>
      </c>
      <c r="F877" s="2" t="s">
        <v>509</v>
      </c>
      <c r="G877" s="94" t="s">
        <v>506</v>
      </c>
      <c r="H877" s="94" t="s">
        <v>590</v>
      </c>
      <c r="I877" s="2" t="str">
        <f>IF(MONTH(B877)&lt;=Elaborazione!$C$1,G877&amp;H877,"")</f>
        <v>PersonaleVendite Asia+Africa</v>
      </c>
    </row>
    <row r="878" spans="1:9" ht="13.5" x14ac:dyDescent="0.35">
      <c r="A878" s="2" t="s">
        <v>470</v>
      </c>
      <c r="B878" s="5">
        <v>45352</v>
      </c>
      <c r="C878" s="93">
        <v>10</v>
      </c>
      <c r="D878" s="93"/>
      <c r="E878" s="93">
        <f t="shared" si="13"/>
        <v>-10</v>
      </c>
      <c r="F878" s="2" t="s">
        <v>519</v>
      </c>
      <c r="G878" s="94" t="s">
        <v>506</v>
      </c>
      <c r="H878" s="94" t="s">
        <v>590</v>
      </c>
      <c r="I878" s="2" t="str">
        <f>IF(MONTH(B878)&lt;=Elaborazione!$C$1,G878&amp;H878,"")</f>
        <v>PersonaleVendite Asia+Africa</v>
      </c>
    </row>
    <row r="879" spans="1:9" ht="13.5" x14ac:dyDescent="0.35">
      <c r="A879" s="2" t="s">
        <v>410</v>
      </c>
      <c r="B879" s="5">
        <v>45352</v>
      </c>
      <c r="C879" s="93">
        <v>1910</v>
      </c>
      <c r="D879" s="93">
        <v>3107.74</v>
      </c>
      <c r="E879" s="93">
        <f t="shared" si="13"/>
        <v>1197.7399999999998</v>
      </c>
      <c r="F879" s="2" t="s">
        <v>510</v>
      </c>
      <c r="G879" s="94" t="s">
        <v>506</v>
      </c>
      <c r="H879" s="94" t="s">
        <v>590</v>
      </c>
      <c r="I879" s="2" t="str">
        <f>IF(MONTH(B879)&lt;=Elaborazione!$C$1,G879&amp;H879,"")</f>
        <v>PersonaleVendite Asia+Africa</v>
      </c>
    </row>
    <row r="880" spans="1:9" ht="13.5" x14ac:dyDescent="0.35">
      <c r="A880" s="2" t="s">
        <v>411</v>
      </c>
      <c r="B880" s="5">
        <v>45352</v>
      </c>
      <c r="C880" s="93">
        <v>314</v>
      </c>
      <c r="D880" s="93">
        <v>290.79000000000002</v>
      </c>
      <c r="E880" s="93">
        <f t="shared" si="13"/>
        <v>-23.20999999999998</v>
      </c>
      <c r="F880" s="2" t="s">
        <v>514</v>
      </c>
      <c r="G880" s="94" t="s">
        <v>506</v>
      </c>
      <c r="H880" s="94" t="s">
        <v>590</v>
      </c>
      <c r="I880" s="2" t="str">
        <f>IF(MONTH(B880)&lt;=Elaborazione!$C$1,G880&amp;H880,"")</f>
        <v>PersonaleVendite Asia+Africa</v>
      </c>
    </row>
    <row r="881" spans="1:9" ht="13.5" x14ac:dyDescent="0.35">
      <c r="A881" s="2" t="s">
        <v>412</v>
      </c>
      <c r="B881" s="5">
        <v>45352</v>
      </c>
      <c r="C881" s="93">
        <v>12</v>
      </c>
      <c r="D881" s="93">
        <v>19.739999999999998</v>
      </c>
      <c r="E881" s="93">
        <f t="shared" si="13"/>
        <v>7.7399999999999984</v>
      </c>
      <c r="F881" s="2" t="s">
        <v>511</v>
      </c>
      <c r="G881" s="94" t="s">
        <v>506</v>
      </c>
      <c r="H881" s="94" t="s">
        <v>590</v>
      </c>
      <c r="I881" s="2" t="str">
        <f>IF(MONTH(B881)&lt;=Elaborazione!$C$1,G881&amp;H881,"")</f>
        <v>PersonaleVendite Asia+Africa</v>
      </c>
    </row>
    <row r="882" spans="1:9" ht="13.5" x14ac:dyDescent="0.35">
      <c r="A882" s="2" t="s">
        <v>413</v>
      </c>
      <c r="B882" s="5">
        <v>45352</v>
      </c>
      <c r="C882" s="93">
        <v>200</v>
      </c>
      <c r="D882" s="93">
        <v>85.32</v>
      </c>
      <c r="E882" s="93">
        <f t="shared" si="13"/>
        <v>-114.68</v>
      </c>
      <c r="F882" s="2" t="s">
        <v>515</v>
      </c>
      <c r="G882" s="94" t="s">
        <v>506</v>
      </c>
      <c r="H882" s="94" t="s">
        <v>590</v>
      </c>
      <c r="I882" s="2" t="str">
        <f>IF(MONTH(B882)&lt;=Elaborazione!$C$1,G882&amp;H882,"")</f>
        <v>PersonaleVendite Asia+Africa</v>
      </c>
    </row>
    <row r="883" spans="1:9" ht="13.5" x14ac:dyDescent="0.35">
      <c r="A883" s="2" t="s">
        <v>414</v>
      </c>
      <c r="B883" s="5">
        <v>45352</v>
      </c>
      <c r="C883" s="93">
        <v>2250</v>
      </c>
      <c r="D883" s="93">
        <v>1018.63</v>
      </c>
      <c r="E883" s="93">
        <f t="shared" si="13"/>
        <v>-1231.3699999999999</v>
      </c>
      <c r="F883" s="2" t="s">
        <v>523</v>
      </c>
      <c r="G883" s="94" t="s">
        <v>506</v>
      </c>
      <c r="H883" s="94" t="s">
        <v>590</v>
      </c>
      <c r="I883" s="2" t="str">
        <f>IF(MONTH(B883)&lt;=Elaborazione!$C$1,G883&amp;H883,"")</f>
        <v>PersonaleVendite Asia+Africa</v>
      </c>
    </row>
    <row r="884" spans="1:9" ht="13.5" x14ac:dyDescent="0.35">
      <c r="A884" s="2" t="s">
        <v>481</v>
      </c>
      <c r="B884" s="5">
        <v>45352</v>
      </c>
      <c r="C884" s="93">
        <v>4100</v>
      </c>
      <c r="D884" s="93">
        <v>189.82</v>
      </c>
      <c r="E884" s="93">
        <f t="shared" si="13"/>
        <v>-3910.18</v>
      </c>
      <c r="F884" s="2" t="s">
        <v>548</v>
      </c>
      <c r="G884" s="94" t="s">
        <v>540</v>
      </c>
      <c r="H884" s="94" t="s">
        <v>590</v>
      </c>
      <c r="I884" s="2" t="str">
        <f>IF(MONTH(B884)&lt;=Elaborazione!$C$1,G884&amp;H884,"")</f>
        <v>Consulenze &amp; serviziVendite Asia+Africa</v>
      </c>
    </row>
    <row r="885" spans="1:9" ht="13.5" x14ac:dyDescent="0.35">
      <c r="A885" s="2" t="s">
        <v>415</v>
      </c>
      <c r="B885" s="5">
        <v>45352</v>
      </c>
      <c r="C885" s="93">
        <v>4440</v>
      </c>
      <c r="D885" s="93">
        <v>8347</v>
      </c>
      <c r="E885" s="93">
        <f t="shared" si="13"/>
        <v>3907</v>
      </c>
      <c r="F885" s="2" t="s">
        <v>545</v>
      </c>
      <c r="G885" s="94" t="s">
        <v>540</v>
      </c>
      <c r="H885" s="94" t="s">
        <v>590</v>
      </c>
      <c r="I885" s="2" t="str">
        <f>IF(MONTH(B885)&lt;=Elaborazione!$C$1,G885&amp;H885,"")</f>
        <v>Consulenze &amp; serviziVendite Asia+Africa</v>
      </c>
    </row>
    <row r="886" spans="1:9" ht="13.5" x14ac:dyDescent="0.35">
      <c r="A886" s="2" t="s">
        <v>453</v>
      </c>
      <c r="B886" s="5">
        <v>45352</v>
      </c>
      <c r="C886" s="93"/>
      <c r="D886" s="93">
        <v>25.9</v>
      </c>
      <c r="E886" s="93">
        <f t="shared" si="13"/>
        <v>25.9</v>
      </c>
      <c r="F886" s="2" t="s">
        <v>526</v>
      </c>
      <c r="G886" s="94" t="s">
        <v>524</v>
      </c>
      <c r="H886" s="94" t="s">
        <v>590</v>
      </c>
      <c r="I886" s="2" t="str">
        <f>IF(MONTH(B886)&lt;=Elaborazione!$C$1,G886&amp;H886,"")</f>
        <v>Spese generaliVendite Asia+Africa</v>
      </c>
    </row>
    <row r="887" spans="1:9" ht="13.5" x14ac:dyDescent="0.35">
      <c r="A887" s="2" t="s">
        <v>416</v>
      </c>
      <c r="B887" s="5">
        <v>45352</v>
      </c>
      <c r="C887" s="93">
        <v>1160</v>
      </c>
      <c r="D887" s="93">
        <v>701.08</v>
      </c>
      <c r="E887" s="93">
        <f t="shared" si="13"/>
        <v>-458.91999999999996</v>
      </c>
      <c r="F887" s="2" t="s">
        <v>512</v>
      </c>
      <c r="G887" s="94" t="s">
        <v>506</v>
      </c>
      <c r="H887" s="94" t="s">
        <v>590</v>
      </c>
      <c r="I887" s="2" t="str">
        <f>IF(MONTH(B887)&lt;=Elaborazione!$C$1,G887&amp;H887,"")</f>
        <v>PersonaleVendite Asia+Africa</v>
      </c>
    </row>
    <row r="888" spans="1:9" ht="13.5" x14ac:dyDescent="0.35">
      <c r="A888" s="2" t="s">
        <v>454</v>
      </c>
      <c r="B888" s="5">
        <v>45352</v>
      </c>
      <c r="C888" s="93"/>
      <c r="D888" s="93">
        <v>211</v>
      </c>
      <c r="E888" s="93">
        <f t="shared" si="13"/>
        <v>211</v>
      </c>
      <c r="F888" s="2" t="s">
        <v>520</v>
      </c>
      <c r="G888" s="94" t="s">
        <v>506</v>
      </c>
      <c r="H888" s="94" t="s">
        <v>590</v>
      </c>
      <c r="I888" s="2" t="str">
        <f>IF(MONTH(B888)&lt;=Elaborazione!$C$1,G888&amp;H888,"")</f>
        <v>PersonaleVendite Asia+Africa</v>
      </c>
    </row>
    <row r="889" spans="1:9" ht="13.5" x14ac:dyDescent="0.35">
      <c r="A889" s="2" t="s">
        <v>417</v>
      </c>
      <c r="B889" s="5">
        <v>45352</v>
      </c>
      <c r="C889" s="93">
        <v>100</v>
      </c>
      <c r="D889" s="93">
        <v>53.62</v>
      </c>
      <c r="E889" s="93">
        <f t="shared" si="13"/>
        <v>-46.38</v>
      </c>
      <c r="F889" s="2" t="s">
        <v>513</v>
      </c>
      <c r="G889" s="94" t="s">
        <v>506</v>
      </c>
      <c r="H889" s="94" t="s">
        <v>590</v>
      </c>
      <c r="I889" s="2" t="str">
        <f>IF(MONTH(B889)&lt;=Elaborazione!$C$1,G889&amp;H889,"")</f>
        <v>PersonaleVendite Asia+Africa</v>
      </c>
    </row>
    <row r="890" spans="1:9" ht="13.5" x14ac:dyDescent="0.35">
      <c r="A890" s="2" t="s">
        <v>418</v>
      </c>
      <c r="B890" s="5">
        <v>45352</v>
      </c>
      <c r="C890" s="93">
        <v>20434</v>
      </c>
      <c r="D890" s="93">
        <v>20710.05</v>
      </c>
      <c r="E890" s="93">
        <f t="shared" si="13"/>
        <v>276.04999999999927</v>
      </c>
      <c r="F890" s="2" t="s">
        <v>508</v>
      </c>
      <c r="G890" s="94" t="s">
        <v>506</v>
      </c>
      <c r="H890" s="94" t="s">
        <v>586</v>
      </c>
      <c r="I890" s="2" t="str">
        <f>IF(MONTH(B890)&lt;=Elaborazione!$C$1,G890&amp;H890,"")</f>
        <v>PersonalePianificazione strategica</v>
      </c>
    </row>
    <row r="891" spans="1:9" ht="13.5" x14ac:dyDescent="0.35">
      <c r="A891" s="2" t="s">
        <v>471</v>
      </c>
      <c r="B891" s="5">
        <v>45352</v>
      </c>
      <c r="C891" s="93">
        <v>483</v>
      </c>
      <c r="D891" s="93"/>
      <c r="E891" s="93">
        <f t="shared" si="13"/>
        <v>-483</v>
      </c>
      <c r="F891" s="2" t="s">
        <v>518</v>
      </c>
      <c r="G891" s="94" t="s">
        <v>506</v>
      </c>
      <c r="H891" s="94" t="s">
        <v>586</v>
      </c>
      <c r="I891" s="2" t="str">
        <f>IF(MONTH(B891)&lt;=Elaborazione!$C$1,G891&amp;H891,"")</f>
        <v>PersonalePianificazione strategica</v>
      </c>
    </row>
    <row r="892" spans="1:9" ht="13.5" x14ac:dyDescent="0.35">
      <c r="A892" s="2" t="s">
        <v>419</v>
      </c>
      <c r="B892" s="5">
        <v>45352</v>
      </c>
      <c r="C892" s="93">
        <v>2706</v>
      </c>
      <c r="D892" s="93">
        <v>2884.43</v>
      </c>
      <c r="E892" s="93">
        <f t="shared" si="13"/>
        <v>178.42999999999984</v>
      </c>
      <c r="F892" s="2" t="s">
        <v>509</v>
      </c>
      <c r="G892" s="94" t="s">
        <v>506</v>
      </c>
      <c r="H892" s="94" t="s">
        <v>586</v>
      </c>
      <c r="I892" s="2" t="str">
        <f>IF(MONTH(B892)&lt;=Elaborazione!$C$1,G892&amp;H892,"")</f>
        <v>PersonalePianificazione strategica</v>
      </c>
    </row>
    <row r="893" spans="1:9" ht="13.5" x14ac:dyDescent="0.35">
      <c r="A893" s="2" t="s">
        <v>472</v>
      </c>
      <c r="B893" s="5">
        <v>45352</v>
      </c>
      <c r="C893" s="93">
        <v>51</v>
      </c>
      <c r="D893" s="93"/>
      <c r="E893" s="93">
        <f t="shared" si="13"/>
        <v>-51</v>
      </c>
      <c r="F893" s="2" t="s">
        <v>519</v>
      </c>
      <c r="G893" s="94" t="s">
        <v>506</v>
      </c>
      <c r="H893" s="94" t="s">
        <v>586</v>
      </c>
      <c r="I893" s="2" t="str">
        <f>IF(MONTH(B893)&lt;=Elaborazione!$C$1,G893&amp;H893,"")</f>
        <v>PersonalePianificazione strategica</v>
      </c>
    </row>
    <row r="894" spans="1:9" ht="13.5" x14ac:dyDescent="0.35">
      <c r="A894" s="2" t="s">
        <v>420</v>
      </c>
      <c r="B894" s="5">
        <v>45352</v>
      </c>
      <c r="C894" s="93">
        <v>9801</v>
      </c>
      <c r="D894" s="93">
        <v>12173.34</v>
      </c>
      <c r="E894" s="93">
        <f t="shared" si="13"/>
        <v>2372.34</v>
      </c>
      <c r="F894" s="2" t="s">
        <v>510</v>
      </c>
      <c r="G894" s="94" t="s">
        <v>506</v>
      </c>
      <c r="H894" s="94" t="s">
        <v>586</v>
      </c>
      <c r="I894" s="2" t="str">
        <f>IF(MONTH(B894)&lt;=Elaborazione!$C$1,G894&amp;H894,"")</f>
        <v>PersonalePianificazione strategica</v>
      </c>
    </row>
    <row r="895" spans="1:9" ht="13.5" x14ac:dyDescent="0.35">
      <c r="A895" s="2" t="s">
        <v>455</v>
      </c>
      <c r="B895" s="5">
        <v>45352</v>
      </c>
      <c r="C895" s="93"/>
      <c r="D895" s="93">
        <v>1796.5</v>
      </c>
      <c r="E895" s="93">
        <f t="shared" si="13"/>
        <v>1796.5</v>
      </c>
      <c r="F895" s="2" t="s">
        <v>514</v>
      </c>
      <c r="G895" s="94" t="s">
        <v>506</v>
      </c>
      <c r="H895" s="94" t="s">
        <v>586</v>
      </c>
      <c r="I895" s="2" t="str">
        <f>IF(MONTH(B895)&lt;=Elaborazione!$C$1,G895&amp;H895,"")</f>
        <v>PersonalePianificazione strategica</v>
      </c>
    </row>
    <row r="896" spans="1:9" ht="13.5" x14ac:dyDescent="0.35">
      <c r="A896" s="2" t="s">
        <v>421</v>
      </c>
      <c r="B896" s="5">
        <v>45352</v>
      </c>
      <c r="C896" s="93">
        <v>104</v>
      </c>
      <c r="D896" s="93">
        <v>733.66</v>
      </c>
      <c r="E896" s="93">
        <f t="shared" si="13"/>
        <v>629.66</v>
      </c>
      <c r="F896" s="2" t="s">
        <v>511</v>
      </c>
      <c r="G896" s="94" t="s">
        <v>506</v>
      </c>
      <c r="H896" s="94" t="s">
        <v>586</v>
      </c>
      <c r="I896" s="2" t="str">
        <f>IF(MONTH(B896)&lt;=Elaborazione!$C$1,G896&amp;H896,"")</f>
        <v>PersonalePianificazione strategica</v>
      </c>
    </row>
    <row r="897" spans="1:9" ht="13.5" x14ac:dyDescent="0.35">
      <c r="A897" s="2" t="s">
        <v>422</v>
      </c>
      <c r="B897" s="5">
        <v>45352</v>
      </c>
      <c r="C897" s="93">
        <v>530</v>
      </c>
      <c r="D897" s="93">
        <v>922.48</v>
      </c>
      <c r="E897" s="93">
        <f t="shared" si="13"/>
        <v>392.48</v>
      </c>
      <c r="F897" s="2" t="s">
        <v>515</v>
      </c>
      <c r="G897" s="94" t="s">
        <v>506</v>
      </c>
      <c r="H897" s="94" t="s">
        <v>586</v>
      </c>
      <c r="I897" s="2" t="str">
        <f>IF(MONTH(B897)&lt;=Elaborazione!$C$1,G897&amp;H897,"")</f>
        <v>PersonalePianificazione strategica</v>
      </c>
    </row>
    <row r="898" spans="1:9" ht="13.5" x14ac:dyDescent="0.35">
      <c r="A898" s="2" t="s">
        <v>423</v>
      </c>
      <c r="B898" s="5">
        <v>45352</v>
      </c>
      <c r="C898" s="93">
        <v>8067</v>
      </c>
      <c r="D898" s="93">
        <v>2030.58</v>
      </c>
      <c r="E898" s="93">
        <f t="shared" si="13"/>
        <v>-6036.42</v>
      </c>
      <c r="F898" s="2" t="s">
        <v>523</v>
      </c>
      <c r="G898" s="94" t="s">
        <v>506</v>
      </c>
      <c r="H898" s="94" t="s">
        <v>586</v>
      </c>
      <c r="I898" s="2" t="str">
        <f>IF(MONTH(B898)&lt;=Elaborazione!$C$1,G898&amp;H898,"")</f>
        <v>PersonalePianificazione strategica</v>
      </c>
    </row>
    <row r="899" spans="1:9" ht="13.5" x14ac:dyDescent="0.35">
      <c r="A899" s="2" t="s">
        <v>424</v>
      </c>
      <c r="B899" s="5">
        <v>45352</v>
      </c>
      <c r="C899" s="93">
        <v>5000</v>
      </c>
      <c r="D899" s="93">
        <v>2252.29</v>
      </c>
      <c r="E899" s="93">
        <f t="shared" ref="E899:E962" si="14">+D899-C899</f>
        <v>-2747.71</v>
      </c>
      <c r="F899" s="2" t="s">
        <v>547</v>
      </c>
      <c r="G899" s="94" t="s">
        <v>540</v>
      </c>
      <c r="H899" s="94" t="s">
        <v>586</v>
      </c>
      <c r="I899" s="2" t="str">
        <f>IF(MONTH(B899)&lt;=Elaborazione!$C$1,G899&amp;H899,"")</f>
        <v>Consulenze &amp; serviziPianificazione strategica</v>
      </c>
    </row>
    <row r="900" spans="1:9" ht="13.5" x14ac:dyDescent="0.35">
      <c r="A900" s="2" t="s">
        <v>456</v>
      </c>
      <c r="B900" s="5">
        <v>45352</v>
      </c>
      <c r="C900" s="93"/>
      <c r="D900" s="93">
        <v>2896.16</v>
      </c>
      <c r="E900" s="93">
        <f t="shared" si="14"/>
        <v>2896.16</v>
      </c>
      <c r="F900" s="2" t="s">
        <v>545</v>
      </c>
      <c r="G900" s="94" t="s">
        <v>540</v>
      </c>
      <c r="H900" s="94" t="s">
        <v>586</v>
      </c>
      <c r="I900" s="2" t="str">
        <f>IF(MONTH(B900)&lt;=Elaborazione!$C$1,G900&amp;H900,"")</f>
        <v>Consulenze &amp; serviziPianificazione strategica</v>
      </c>
    </row>
    <row r="901" spans="1:9" ht="13.5" x14ac:dyDescent="0.35">
      <c r="A901" s="2" t="s">
        <v>457</v>
      </c>
      <c r="B901" s="5">
        <v>45352</v>
      </c>
      <c r="C901" s="93"/>
      <c r="D901" s="93">
        <v>889.81</v>
      </c>
      <c r="E901" s="93">
        <f t="shared" si="14"/>
        <v>889.81</v>
      </c>
      <c r="F901" s="2" t="s">
        <v>565</v>
      </c>
      <c r="G901" s="94" t="s">
        <v>524</v>
      </c>
      <c r="H901" s="94" t="s">
        <v>586</v>
      </c>
      <c r="I901" s="2" t="str">
        <f>IF(MONTH(B901)&lt;=Elaborazione!$C$1,G901&amp;H901,"")</f>
        <v>Spese generaliPianificazione strategica</v>
      </c>
    </row>
    <row r="902" spans="1:9" ht="13.5" x14ac:dyDescent="0.35">
      <c r="A902" s="2" t="s">
        <v>425</v>
      </c>
      <c r="B902" s="5">
        <v>45352</v>
      </c>
      <c r="C902" s="93">
        <v>12000</v>
      </c>
      <c r="D902" s="93">
        <v>29438.58</v>
      </c>
      <c r="E902" s="93">
        <f t="shared" si="14"/>
        <v>17438.580000000002</v>
      </c>
      <c r="F902" s="2" t="s">
        <v>551</v>
      </c>
      <c r="G902" s="94" t="s">
        <v>550</v>
      </c>
      <c r="H902" s="94" t="s">
        <v>586</v>
      </c>
      <c r="I902" s="2" t="str">
        <f>IF(MONTH(B902)&lt;=Elaborazione!$C$1,G902&amp;H902,"")</f>
        <v>Spese promozionaliPianificazione strategica</v>
      </c>
    </row>
    <row r="903" spans="1:9" ht="13.5" x14ac:dyDescent="0.35">
      <c r="A903" s="2" t="s">
        <v>482</v>
      </c>
      <c r="B903" s="5">
        <v>45352</v>
      </c>
      <c r="C903" s="93">
        <v>5000</v>
      </c>
      <c r="D903" s="93"/>
      <c r="E903" s="93">
        <f t="shared" si="14"/>
        <v>-5000</v>
      </c>
      <c r="F903" s="2" t="s">
        <v>558</v>
      </c>
      <c r="G903" s="94" t="s">
        <v>550</v>
      </c>
      <c r="H903" s="94" t="s">
        <v>586</v>
      </c>
      <c r="I903" s="2" t="str">
        <f>IF(MONTH(B903)&lt;=Elaborazione!$C$1,G903&amp;H903,"")</f>
        <v>Spese promozionaliPianificazione strategica</v>
      </c>
    </row>
    <row r="904" spans="1:9" ht="13.5" x14ac:dyDescent="0.35">
      <c r="A904" s="2" t="s">
        <v>426</v>
      </c>
      <c r="B904" s="5">
        <v>45352</v>
      </c>
      <c r="C904" s="93">
        <v>33750</v>
      </c>
      <c r="D904" s="93">
        <v>4166.66</v>
      </c>
      <c r="E904" s="93">
        <f t="shared" si="14"/>
        <v>-29583.34</v>
      </c>
      <c r="F904" s="2" t="s">
        <v>552</v>
      </c>
      <c r="G904" s="94" t="s">
        <v>550</v>
      </c>
      <c r="H904" s="94" t="s">
        <v>586</v>
      </c>
      <c r="I904" s="2" t="str">
        <f>IF(MONTH(B904)&lt;=Elaborazione!$C$1,G904&amp;H904,"")</f>
        <v>Spese promozionaliPianificazione strategica</v>
      </c>
    </row>
    <row r="905" spans="1:9" ht="13.5" x14ac:dyDescent="0.35">
      <c r="A905" s="2" t="s">
        <v>459</v>
      </c>
      <c r="B905" s="5">
        <v>45352</v>
      </c>
      <c r="C905" s="93"/>
      <c r="D905" s="93">
        <v>25.91</v>
      </c>
      <c r="E905" s="93">
        <f t="shared" si="14"/>
        <v>25.91</v>
      </c>
      <c r="F905" s="2" t="s">
        <v>526</v>
      </c>
      <c r="G905" s="94" t="s">
        <v>524</v>
      </c>
      <c r="H905" s="94" t="s">
        <v>586</v>
      </c>
      <c r="I905" s="2" t="str">
        <f>IF(MONTH(B905)&lt;=Elaborazione!$C$1,G905&amp;H905,"")</f>
        <v>Spese generaliPianificazione strategica</v>
      </c>
    </row>
    <row r="906" spans="1:9" ht="13.5" x14ac:dyDescent="0.35">
      <c r="A906" s="2" t="s">
        <v>427</v>
      </c>
      <c r="B906" s="5">
        <v>45352</v>
      </c>
      <c r="C906" s="93">
        <v>2510</v>
      </c>
      <c r="D906" s="93">
        <v>1679.79</v>
      </c>
      <c r="E906" s="93">
        <f t="shared" si="14"/>
        <v>-830.21</v>
      </c>
      <c r="F906" s="2" t="s">
        <v>512</v>
      </c>
      <c r="G906" s="94" t="s">
        <v>506</v>
      </c>
      <c r="H906" s="94" t="s">
        <v>586</v>
      </c>
      <c r="I906" s="2" t="str">
        <f>IF(MONTH(B906)&lt;=Elaborazione!$C$1,G906&amp;H906,"")</f>
        <v>PersonalePianificazione strategica</v>
      </c>
    </row>
    <row r="907" spans="1:9" ht="13.5" x14ac:dyDescent="0.35">
      <c r="A907" s="2" t="s">
        <v>460</v>
      </c>
      <c r="B907" s="5">
        <v>45352</v>
      </c>
      <c r="C907" s="93"/>
      <c r="D907" s="93">
        <v>430.61</v>
      </c>
      <c r="E907" s="93">
        <f t="shared" si="14"/>
        <v>430.61</v>
      </c>
      <c r="F907" s="2" t="s">
        <v>520</v>
      </c>
      <c r="G907" s="94" t="s">
        <v>506</v>
      </c>
      <c r="H907" s="94" t="s">
        <v>586</v>
      </c>
      <c r="I907" s="2" t="str">
        <f>IF(MONTH(B907)&lt;=Elaborazione!$C$1,G907&amp;H907,"")</f>
        <v>PersonalePianificazione strategica</v>
      </c>
    </row>
    <row r="908" spans="1:9" ht="13.5" x14ac:dyDescent="0.35">
      <c r="A908" s="2" t="s">
        <v>428</v>
      </c>
      <c r="B908" s="5">
        <v>45352</v>
      </c>
      <c r="C908" s="93">
        <v>200</v>
      </c>
      <c r="D908" s="93">
        <v>144.02000000000001</v>
      </c>
      <c r="E908" s="93">
        <f t="shared" si="14"/>
        <v>-55.97999999999999</v>
      </c>
      <c r="F908" s="2" t="s">
        <v>513</v>
      </c>
      <c r="G908" s="94" t="s">
        <v>506</v>
      </c>
      <c r="H908" s="94" t="s">
        <v>586</v>
      </c>
      <c r="I908" s="2" t="str">
        <f>IF(MONTH(B908)&lt;=Elaborazione!$C$1,G908&amp;H908,"")</f>
        <v>PersonalePianificazione strategica</v>
      </c>
    </row>
    <row r="909" spans="1:9" ht="13.5" x14ac:dyDescent="0.35">
      <c r="A909" s="2" t="s">
        <v>461</v>
      </c>
      <c r="B909" s="5">
        <v>45352</v>
      </c>
      <c r="C909" s="93"/>
      <c r="D909" s="93">
        <v>510</v>
      </c>
      <c r="E909" s="93">
        <f t="shared" si="14"/>
        <v>510</v>
      </c>
      <c r="F909" s="2" t="s">
        <v>545</v>
      </c>
      <c r="G909" s="94" t="s">
        <v>540</v>
      </c>
      <c r="H909" s="94" t="s">
        <v>586</v>
      </c>
      <c r="I909" s="2" t="str">
        <f>IF(MONTH(B909)&lt;=Elaborazione!$C$1,G909&amp;H909,"")</f>
        <v>Consulenze &amp; serviziPianificazione strategica</v>
      </c>
    </row>
    <row r="910" spans="1:9" ht="13.5" x14ac:dyDescent="0.35">
      <c r="A910" s="2" t="s">
        <v>429</v>
      </c>
      <c r="B910" s="5">
        <v>45352</v>
      </c>
      <c r="C910" s="93">
        <v>70060</v>
      </c>
      <c r="D910" s="93">
        <v>83271.539999999994</v>
      </c>
      <c r="E910" s="93">
        <f t="shared" si="14"/>
        <v>13211.539999999994</v>
      </c>
      <c r="F910" s="2" t="s">
        <v>551</v>
      </c>
      <c r="G910" s="94" t="s">
        <v>550</v>
      </c>
      <c r="H910" s="94" t="s">
        <v>586</v>
      </c>
      <c r="I910" s="2" t="str">
        <f>IF(MONTH(B910)&lt;=Elaborazione!$C$1,G910&amp;H910,"")</f>
        <v>Spese promozionaliPianificazione strategica</v>
      </c>
    </row>
    <row r="911" spans="1:9" ht="13.5" x14ac:dyDescent="0.35">
      <c r="A911" s="2" t="s">
        <v>430</v>
      </c>
      <c r="B911" s="5">
        <v>45352</v>
      </c>
      <c r="C911" s="93">
        <v>32000</v>
      </c>
      <c r="D911" s="93">
        <v>25800</v>
      </c>
      <c r="E911" s="93">
        <f t="shared" si="14"/>
        <v>-6200</v>
      </c>
      <c r="F911" s="2" t="s">
        <v>553</v>
      </c>
      <c r="G911" s="94" t="s">
        <v>550</v>
      </c>
      <c r="H911" s="94" t="s">
        <v>586</v>
      </c>
      <c r="I911" s="2" t="str">
        <f>IF(MONTH(B911)&lt;=Elaborazione!$C$1,G911&amp;H911,"")</f>
        <v>Spese promozionaliPianificazione strategica</v>
      </c>
    </row>
    <row r="912" spans="1:9" ht="13.5" x14ac:dyDescent="0.35">
      <c r="A912" s="2" t="s">
        <v>473</v>
      </c>
      <c r="B912" s="5">
        <v>45352</v>
      </c>
      <c r="C912" s="93">
        <v>500</v>
      </c>
      <c r="D912" s="93">
        <v>22760</v>
      </c>
      <c r="E912" s="93">
        <f t="shared" si="14"/>
        <v>22260</v>
      </c>
      <c r="F912" s="2" t="s">
        <v>552</v>
      </c>
      <c r="G912" s="94" t="s">
        <v>550</v>
      </c>
      <c r="H912" s="94" t="s">
        <v>586</v>
      </c>
      <c r="I912" s="2" t="str">
        <f>IF(MONTH(B912)&lt;=Elaborazione!$C$1,G912&amp;H912,"")</f>
        <v>Spese promozionaliPianificazione strategica</v>
      </c>
    </row>
    <row r="913" spans="1:9" ht="13.5" x14ac:dyDescent="0.35">
      <c r="A913" s="2" t="s">
        <v>431</v>
      </c>
      <c r="B913" s="5">
        <v>45352</v>
      </c>
      <c r="C913" s="93">
        <v>26430</v>
      </c>
      <c r="D913" s="93">
        <v>31685.23</v>
      </c>
      <c r="E913" s="93">
        <f t="shared" si="14"/>
        <v>5255.23</v>
      </c>
      <c r="F913" s="2" t="s">
        <v>551</v>
      </c>
      <c r="G913" s="94" t="s">
        <v>550</v>
      </c>
      <c r="H913" s="94" t="s">
        <v>586</v>
      </c>
      <c r="I913" s="2" t="str">
        <f>IF(MONTH(B913)&lt;=Elaborazione!$C$1,G913&amp;H913,"")</f>
        <v>Spese promozionaliPianificazione strategica</v>
      </c>
    </row>
    <row r="914" spans="1:9" ht="13.5" x14ac:dyDescent="0.35">
      <c r="A914" s="2" t="s">
        <v>433</v>
      </c>
      <c r="B914" s="5">
        <v>45352</v>
      </c>
      <c r="C914" s="93">
        <v>80600</v>
      </c>
      <c r="D914" s="93">
        <v>83151.039999999994</v>
      </c>
      <c r="E914" s="93">
        <f t="shared" si="14"/>
        <v>2551.0399999999936</v>
      </c>
      <c r="F914" s="2" t="s">
        <v>551</v>
      </c>
      <c r="G914" s="94" t="s">
        <v>550</v>
      </c>
      <c r="H914" s="94" t="s">
        <v>588</v>
      </c>
      <c r="I914" s="2" t="str">
        <f>IF(MONTH(B914)&lt;=Elaborazione!$C$1,G914&amp;H914,"")</f>
        <v>Spese promozionaliVendite Europa</v>
      </c>
    </row>
    <row r="915" spans="1:9" ht="13.5" x14ac:dyDescent="0.35">
      <c r="A915" s="2" t="s">
        <v>488</v>
      </c>
      <c r="B915" s="5">
        <v>45352</v>
      </c>
      <c r="C915" s="93"/>
      <c r="D915" s="93">
        <v>17658.23</v>
      </c>
      <c r="E915" s="93">
        <f t="shared" si="14"/>
        <v>17658.23</v>
      </c>
      <c r="F915" s="2" t="s">
        <v>552</v>
      </c>
      <c r="G915" s="94" t="s">
        <v>550</v>
      </c>
      <c r="H915" s="94" t="s">
        <v>588</v>
      </c>
      <c r="I915" s="2" t="str">
        <f>IF(MONTH(B915)&lt;=Elaborazione!$C$1,G915&amp;H915,"")</f>
        <v>Spese promozionaliVendite Europa</v>
      </c>
    </row>
    <row r="916" spans="1:9" ht="13.5" x14ac:dyDescent="0.35">
      <c r="A916" s="2" t="s">
        <v>434</v>
      </c>
      <c r="B916" s="5">
        <v>45352</v>
      </c>
      <c r="C916" s="93">
        <v>15545</v>
      </c>
      <c r="D916" s="93">
        <v>15528.52</v>
      </c>
      <c r="E916" s="93">
        <f t="shared" si="14"/>
        <v>-16.479999999999563</v>
      </c>
      <c r="F916" s="2" t="s">
        <v>508</v>
      </c>
      <c r="G916" s="94" t="s">
        <v>506</v>
      </c>
      <c r="H916" s="94" t="s">
        <v>586</v>
      </c>
      <c r="I916" s="2" t="str">
        <f>IF(MONTH(B916)&lt;=Elaborazione!$C$1,G916&amp;H916,"")</f>
        <v>PersonalePianificazione strategica</v>
      </c>
    </row>
    <row r="917" spans="1:9" ht="13.5" x14ac:dyDescent="0.35">
      <c r="A917" s="2" t="s">
        <v>474</v>
      </c>
      <c r="B917" s="5">
        <v>45352</v>
      </c>
      <c r="C917" s="93">
        <v>242</v>
      </c>
      <c r="D917" s="93"/>
      <c r="E917" s="93">
        <f t="shared" si="14"/>
        <v>-242</v>
      </c>
      <c r="F917" s="2" t="s">
        <v>518</v>
      </c>
      <c r="G917" s="94" t="s">
        <v>506</v>
      </c>
      <c r="H917" s="94" t="s">
        <v>586</v>
      </c>
      <c r="I917" s="2" t="str">
        <f>IF(MONTH(B917)&lt;=Elaborazione!$C$1,G917&amp;H917,"")</f>
        <v>PersonalePianificazione strategica</v>
      </c>
    </row>
    <row r="918" spans="1:9" ht="13.5" x14ac:dyDescent="0.35">
      <c r="A918" s="2" t="s">
        <v>435</v>
      </c>
      <c r="B918" s="5">
        <v>45352</v>
      </c>
      <c r="C918" s="93">
        <v>3172</v>
      </c>
      <c r="D918" s="93">
        <v>2834.57</v>
      </c>
      <c r="E918" s="93">
        <f t="shared" si="14"/>
        <v>-337.42999999999984</v>
      </c>
      <c r="F918" s="2" t="s">
        <v>509</v>
      </c>
      <c r="G918" s="94" t="s">
        <v>506</v>
      </c>
      <c r="H918" s="94" t="s">
        <v>586</v>
      </c>
      <c r="I918" s="2" t="str">
        <f>IF(MONTH(B918)&lt;=Elaborazione!$C$1,G918&amp;H918,"")</f>
        <v>PersonalePianificazione strategica</v>
      </c>
    </row>
    <row r="919" spans="1:9" ht="13.5" x14ac:dyDescent="0.35">
      <c r="A919" s="2" t="s">
        <v>475</v>
      </c>
      <c r="B919" s="5">
        <v>45352</v>
      </c>
      <c r="C919" s="93">
        <v>39</v>
      </c>
      <c r="D919" s="93"/>
      <c r="E919" s="93">
        <f t="shared" si="14"/>
        <v>-39</v>
      </c>
      <c r="F919" s="2" t="s">
        <v>519</v>
      </c>
      <c r="G919" s="94" t="s">
        <v>506</v>
      </c>
      <c r="H919" s="94" t="s">
        <v>586</v>
      </c>
      <c r="I919" s="2" t="str">
        <f>IF(MONTH(B919)&lt;=Elaborazione!$C$1,G919&amp;H919,"")</f>
        <v>PersonalePianificazione strategica</v>
      </c>
    </row>
    <row r="920" spans="1:9" ht="13.5" x14ac:dyDescent="0.35">
      <c r="A920" s="2" t="s">
        <v>436</v>
      </c>
      <c r="B920" s="5">
        <v>45352</v>
      </c>
      <c r="C920" s="93">
        <v>7845</v>
      </c>
      <c r="D920" s="93">
        <v>12357.73</v>
      </c>
      <c r="E920" s="93">
        <f t="shared" si="14"/>
        <v>4512.7299999999996</v>
      </c>
      <c r="F920" s="2" t="s">
        <v>510</v>
      </c>
      <c r="G920" s="94" t="s">
        <v>506</v>
      </c>
      <c r="H920" s="94" t="s">
        <v>586</v>
      </c>
      <c r="I920" s="2" t="str">
        <f>IF(MONTH(B920)&lt;=Elaborazione!$C$1,G920&amp;H920,"")</f>
        <v>PersonalePianificazione strategica</v>
      </c>
    </row>
    <row r="921" spans="1:9" ht="13.5" x14ac:dyDescent="0.35">
      <c r="A921" s="2" t="s">
        <v>437</v>
      </c>
      <c r="B921" s="5">
        <v>45352</v>
      </c>
      <c r="C921" s="93">
        <v>964</v>
      </c>
      <c r="D921" s="93">
        <v>952.77</v>
      </c>
      <c r="E921" s="93">
        <f t="shared" si="14"/>
        <v>-11.230000000000018</v>
      </c>
      <c r="F921" s="2" t="s">
        <v>514</v>
      </c>
      <c r="G921" s="94" t="s">
        <v>506</v>
      </c>
      <c r="H921" s="94" t="s">
        <v>586</v>
      </c>
      <c r="I921" s="2" t="str">
        <f>IF(MONTH(B921)&lt;=Elaborazione!$C$1,G921&amp;H921,"")</f>
        <v>PersonalePianificazione strategica</v>
      </c>
    </row>
    <row r="922" spans="1:9" ht="13.5" x14ac:dyDescent="0.35">
      <c r="A922" s="2" t="s">
        <v>438</v>
      </c>
      <c r="B922" s="5">
        <v>45352</v>
      </c>
      <c r="C922" s="93">
        <v>92</v>
      </c>
      <c r="D922" s="93">
        <v>755.59</v>
      </c>
      <c r="E922" s="93">
        <f t="shared" si="14"/>
        <v>663.59</v>
      </c>
      <c r="F922" s="2" t="s">
        <v>511</v>
      </c>
      <c r="G922" s="94" t="s">
        <v>506</v>
      </c>
      <c r="H922" s="94" t="s">
        <v>586</v>
      </c>
      <c r="I922" s="2" t="str">
        <f>IF(MONTH(B922)&lt;=Elaborazione!$C$1,G922&amp;H922,"")</f>
        <v>PersonalePianificazione strategica</v>
      </c>
    </row>
    <row r="923" spans="1:9" ht="13.5" x14ac:dyDescent="0.35">
      <c r="A923" s="2" t="s">
        <v>439</v>
      </c>
      <c r="B923" s="5">
        <v>45352</v>
      </c>
      <c r="C923" s="93">
        <v>950</v>
      </c>
      <c r="D923" s="93">
        <v>604.25</v>
      </c>
      <c r="E923" s="93">
        <f t="shared" si="14"/>
        <v>-345.75</v>
      </c>
      <c r="F923" s="2" t="s">
        <v>515</v>
      </c>
      <c r="G923" s="94" t="s">
        <v>506</v>
      </c>
      <c r="H923" s="94" t="s">
        <v>586</v>
      </c>
      <c r="I923" s="2" t="str">
        <f>IF(MONTH(B923)&lt;=Elaborazione!$C$1,G923&amp;H923,"")</f>
        <v>PersonalePianificazione strategica</v>
      </c>
    </row>
    <row r="924" spans="1:9" ht="13.5" x14ac:dyDescent="0.35">
      <c r="A924" s="2" t="s">
        <v>440</v>
      </c>
      <c r="B924" s="5">
        <v>45352</v>
      </c>
      <c r="C924" s="93">
        <v>1700</v>
      </c>
      <c r="D924" s="93">
        <v>5806.27</v>
      </c>
      <c r="E924" s="93">
        <f t="shared" si="14"/>
        <v>4106.2700000000004</v>
      </c>
      <c r="F924" s="2" t="s">
        <v>523</v>
      </c>
      <c r="G924" s="94" t="s">
        <v>506</v>
      </c>
      <c r="H924" s="94" t="s">
        <v>586</v>
      </c>
      <c r="I924" s="2" t="str">
        <f>IF(MONTH(B924)&lt;=Elaborazione!$C$1,G924&amp;H924,"")</f>
        <v>PersonalePianificazione strategica</v>
      </c>
    </row>
    <row r="925" spans="1:9" ht="13.5" x14ac:dyDescent="0.35">
      <c r="A925" s="2" t="s">
        <v>441</v>
      </c>
      <c r="B925" s="5">
        <v>45352</v>
      </c>
      <c r="C925" s="93">
        <v>2000</v>
      </c>
      <c r="D925" s="93"/>
      <c r="E925" s="93">
        <f t="shared" si="14"/>
        <v>-2000</v>
      </c>
      <c r="F925" s="2" t="s">
        <v>545</v>
      </c>
      <c r="G925" s="94" t="s">
        <v>540</v>
      </c>
      <c r="H925" s="94" t="s">
        <v>586</v>
      </c>
      <c r="I925" s="2" t="str">
        <f>IF(MONTH(B925)&lt;=Elaborazione!$C$1,G925&amp;H925,"")</f>
        <v>Consulenze &amp; serviziPianificazione strategica</v>
      </c>
    </row>
    <row r="926" spans="1:9" ht="13.5" x14ac:dyDescent="0.35">
      <c r="A926" s="2" t="s">
        <v>462</v>
      </c>
      <c r="B926" s="5">
        <v>45352</v>
      </c>
      <c r="C926" s="93"/>
      <c r="D926" s="93">
        <v>5.9</v>
      </c>
      <c r="E926" s="93">
        <f t="shared" si="14"/>
        <v>5.9</v>
      </c>
      <c r="F926" s="2" t="s">
        <v>564</v>
      </c>
      <c r="G926" s="94" t="s">
        <v>524</v>
      </c>
      <c r="H926" s="94" t="s">
        <v>586</v>
      </c>
      <c r="I926" s="2" t="str">
        <f>IF(MONTH(B926)&lt;=Elaborazione!$C$1,G926&amp;H926,"")</f>
        <v>Spese generaliPianificazione strategica</v>
      </c>
    </row>
    <row r="927" spans="1:9" ht="13.5" x14ac:dyDescent="0.35">
      <c r="A927" s="2" t="s">
        <v>476</v>
      </c>
      <c r="B927" s="5">
        <v>45352</v>
      </c>
      <c r="C927" s="93">
        <v>2750</v>
      </c>
      <c r="D927" s="93">
        <v>5143.2</v>
      </c>
      <c r="E927" s="93">
        <f t="shared" si="14"/>
        <v>2393.1999999999998</v>
      </c>
      <c r="F927" s="2" t="s">
        <v>565</v>
      </c>
      <c r="G927" s="94" t="s">
        <v>524</v>
      </c>
      <c r="H927" s="94" t="s">
        <v>586</v>
      </c>
      <c r="I927" s="2" t="str">
        <f>IF(MONTH(B927)&lt;=Elaborazione!$C$1,G927&amp;H927,"")</f>
        <v>Spese generaliPianificazione strategica</v>
      </c>
    </row>
    <row r="928" spans="1:9" ht="13.5" x14ac:dyDescent="0.35">
      <c r="A928" s="2" t="s">
        <v>442</v>
      </c>
      <c r="B928" s="5">
        <v>45352</v>
      </c>
      <c r="C928" s="93">
        <v>100</v>
      </c>
      <c r="D928" s="93">
        <v>98.88</v>
      </c>
      <c r="E928" s="93">
        <f t="shared" si="14"/>
        <v>-1.1200000000000045</v>
      </c>
      <c r="F928" s="2" t="s">
        <v>571</v>
      </c>
      <c r="G928" s="94" t="s">
        <v>570</v>
      </c>
      <c r="H928" s="94" t="s">
        <v>586</v>
      </c>
      <c r="I928" s="2" t="str">
        <f>IF(MONTH(B928)&lt;=Elaborazione!$C$1,G928&amp;H928,"")</f>
        <v>FormazionePianificazione strategica</v>
      </c>
    </row>
    <row r="929" spans="1:9" ht="13.5" x14ac:dyDescent="0.35">
      <c r="A929" s="2" t="s">
        <v>499</v>
      </c>
      <c r="B929" s="5">
        <v>45352</v>
      </c>
      <c r="C929" s="93"/>
      <c r="D929" s="93">
        <v>-2535.4499999999998</v>
      </c>
      <c r="E929" s="93">
        <f t="shared" si="14"/>
        <v>-2535.4499999999998</v>
      </c>
      <c r="F929" s="2" t="s">
        <v>572</v>
      </c>
      <c r="G929" s="94" t="s">
        <v>570</v>
      </c>
      <c r="H929" s="94" t="s">
        <v>586</v>
      </c>
      <c r="I929" s="2" t="str">
        <f>IF(MONTH(B929)&lt;=Elaborazione!$C$1,G929&amp;H929,"")</f>
        <v>FormazionePianificazione strategica</v>
      </c>
    </row>
    <row r="930" spans="1:9" ht="13.5" x14ac:dyDescent="0.35">
      <c r="A930" s="2" t="s">
        <v>477</v>
      </c>
      <c r="B930" s="5">
        <v>45352</v>
      </c>
      <c r="C930" s="93">
        <v>213</v>
      </c>
      <c r="D930" s="93"/>
      <c r="E930" s="93">
        <f t="shared" si="14"/>
        <v>-213</v>
      </c>
      <c r="F930" s="2" t="s">
        <v>573</v>
      </c>
      <c r="G930" s="94" t="s">
        <v>570</v>
      </c>
      <c r="H930" s="94" t="s">
        <v>586</v>
      </c>
      <c r="I930" s="2" t="str">
        <f>IF(MONTH(B930)&lt;=Elaborazione!$C$1,G930&amp;H930,"")</f>
        <v>FormazionePianificazione strategica</v>
      </c>
    </row>
    <row r="931" spans="1:9" ht="13.5" x14ac:dyDescent="0.35">
      <c r="A931" s="2" t="s">
        <v>463</v>
      </c>
      <c r="B931" s="5">
        <v>45352</v>
      </c>
      <c r="C931" s="93"/>
      <c r="D931" s="93">
        <v>25.91</v>
      </c>
      <c r="E931" s="93">
        <f t="shared" si="14"/>
        <v>25.91</v>
      </c>
      <c r="F931" s="2" t="s">
        <v>526</v>
      </c>
      <c r="G931" s="94" t="s">
        <v>524</v>
      </c>
      <c r="H931" s="94" t="s">
        <v>586</v>
      </c>
      <c r="I931" s="2" t="str">
        <f>IF(MONTH(B931)&lt;=Elaborazione!$C$1,G931&amp;H931,"")</f>
        <v>Spese generaliPianificazione strategica</v>
      </c>
    </row>
    <row r="932" spans="1:9" ht="13.5" x14ac:dyDescent="0.35">
      <c r="A932" s="2" t="s">
        <v>501</v>
      </c>
      <c r="B932" s="5">
        <v>45352</v>
      </c>
      <c r="C932" s="93"/>
      <c r="D932" s="93">
        <v>336.4</v>
      </c>
      <c r="E932" s="93">
        <f t="shared" si="14"/>
        <v>336.4</v>
      </c>
      <c r="F932" s="2" t="s">
        <v>525</v>
      </c>
      <c r="G932" s="94" t="s">
        <v>524</v>
      </c>
      <c r="H932" s="94" t="s">
        <v>586</v>
      </c>
      <c r="I932" s="2" t="str">
        <f>IF(MONTH(B932)&lt;=Elaborazione!$C$1,G932&amp;H932,"")</f>
        <v>Spese generaliPianificazione strategica</v>
      </c>
    </row>
    <row r="933" spans="1:9" ht="13.5" x14ac:dyDescent="0.35">
      <c r="A933" s="2" t="s">
        <v>443</v>
      </c>
      <c r="B933" s="5">
        <v>45352</v>
      </c>
      <c r="C933" s="93">
        <v>1590</v>
      </c>
      <c r="D933" s="93">
        <v>1446.75</v>
      </c>
      <c r="E933" s="93">
        <f t="shared" si="14"/>
        <v>-143.25</v>
      </c>
      <c r="F933" s="2" t="s">
        <v>512</v>
      </c>
      <c r="G933" s="94" t="s">
        <v>506</v>
      </c>
      <c r="H933" s="94" t="s">
        <v>586</v>
      </c>
      <c r="I933" s="2" t="str">
        <f>IF(MONTH(B933)&lt;=Elaborazione!$C$1,G933&amp;H933,"")</f>
        <v>PersonalePianificazione strategica</v>
      </c>
    </row>
    <row r="934" spans="1:9" ht="13.5" x14ac:dyDescent="0.35">
      <c r="A934" s="2" t="s">
        <v>464</v>
      </c>
      <c r="B934" s="5">
        <v>45352</v>
      </c>
      <c r="C934" s="93"/>
      <c r="D934" s="93">
        <v>376</v>
      </c>
      <c r="E934" s="93">
        <f t="shared" si="14"/>
        <v>376</v>
      </c>
      <c r="F934" s="2" t="s">
        <v>520</v>
      </c>
      <c r="G934" s="94" t="s">
        <v>506</v>
      </c>
      <c r="H934" s="94" t="s">
        <v>586</v>
      </c>
      <c r="I934" s="2" t="str">
        <f>IF(MONTH(B934)&lt;=Elaborazione!$C$1,G934&amp;H934,"")</f>
        <v>PersonalePianificazione strategica</v>
      </c>
    </row>
    <row r="935" spans="1:9" ht="13.5" x14ac:dyDescent="0.35">
      <c r="A935" s="2" t="s">
        <v>502</v>
      </c>
      <c r="B935" s="5">
        <v>45352</v>
      </c>
      <c r="C935" s="93"/>
      <c r="D935" s="93">
        <v>135</v>
      </c>
      <c r="E935" s="93">
        <f t="shared" si="14"/>
        <v>135</v>
      </c>
      <c r="F935" s="2" t="s">
        <v>528</v>
      </c>
      <c r="G935" s="94" t="s">
        <v>524</v>
      </c>
      <c r="H935" s="94" t="s">
        <v>586</v>
      </c>
      <c r="I935" s="2" t="str">
        <f>IF(MONTH(B935)&lt;=Elaborazione!$C$1,G935&amp;H935,"")</f>
        <v>Spese generaliPianificazione strategica</v>
      </c>
    </row>
    <row r="936" spans="1:9" ht="13.5" x14ac:dyDescent="0.35">
      <c r="A936" s="2" t="s">
        <v>444</v>
      </c>
      <c r="B936" s="5">
        <v>45352</v>
      </c>
      <c r="C936" s="93">
        <v>400</v>
      </c>
      <c r="D936" s="93">
        <v>-180.08</v>
      </c>
      <c r="E936" s="93">
        <f t="shared" si="14"/>
        <v>-580.08000000000004</v>
      </c>
      <c r="F936" s="2" t="s">
        <v>513</v>
      </c>
      <c r="G936" s="94" t="s">
        <v>506</v>
      </c>
      <c r="H936" s="94" t="s">
        <v>586</v>
      </c>
      <c r="I936" s="2" t="str">
        <f>IF(MONTH(B936)&lt;=Elaborazione!$C$1,G936&amp;H936,"")</f>
        <v>PersonalePianificazione strategica</v>
      </c>
    </row>
    <row r="937" spans="1:9" ht="13.5" x14ac:dyDescent="0.35">
      <c r="A937" s="2" t="s">
        <v>503</v>
      </c>
      <c r="B937" s="5">
        <v>45352</v>
      </c>
      <c r="C937" s="93"/>
      <c r="D937" s="93">
        <v>182</v>
      </c>
      <c r="E937" s="93">
        <f t="shared" si="14"/>
        <v>182</v>
      </c>
      <c r="F937" s="2" t="s">
        <v>532</v>
      </c>
      <c r="G937" s="2" t="s">
        <v>689</v>
      </c>
      <c r="H937" s="94" t="s">
        <v>586</v>
      </c>
      <c r="I937" s="2" t="str">
        <f>IF(MONTH(B937)&lt;=Elaborazione!$C$1,G937&amp;H937,"")</f>
        <v>Imposte e tassePianificazione strategica</v>
      </c>
    </row>
    <row r="938" spans="1:9" ht="13.5" x14ac:dyDescent="0.35">
      <c r="A938" s="2" t="s">
        <v>445</v>
      </c>
      <c r="B938" s="5">
        <v>45352</v>
      </c>
      <c r="C938" s="93">
        <v>18942.37</v>
      </c>
      <c r="D938" s="93">
        <v>27676.04</v>
      </c>
      <c r="E938" s="93">
        <f t="shared" si="14"/>
        <v>8733.6700000000019</v>
      </c>
      <c r="F938" s="2" t="s">
        <v>574</v>
      </c>
      <c r="G938" s="94" t="s">
        <v>504</v>
      </c>
      <c r="H938" s="94" t="s">
        <v>586</v>
      </c>
      <c r="I938" s="2" t="str">
        <f>IF(MONTH(B938)&lt;=Elaborazione!$C$1,G938&amp;H938,"")</f>
        <v>AllocazioniPianificazione strategica</v>
      </c>
    </row>
    <row r="939" spans="1:9" ht="13.5" x14ac:dyDescent="0.35">
      <c r="A939" s="2" t="s">
        <v>479</v>
      </c>
      <c r="B939" s="5">
        <v>45352</v>
      </c>
      <c r="C939" s="93">
        <v>2250</v>
      </c>
      <c r="D939" s="93"/>
      <c r="E939" s="93">
        <f t="shared" si="14"/>
        <v>-2250</v>
      </c>
      <c r="F939" s="2" t="s">
        <v>541</v>
      </c>
      <c r="G939" s="94" t="s">
        <v>540</v>
      </c>
      <c r="H939" s="94" t="s">
        <v>584</v>
      </c>
      <c r="I939" s="2" t="str">
        <f>IF(MONTH(B939)&lt;=Elaborazione!$C$1,G939&amp;H939,"")</f>
        <v>Consulenze &amp; serviziFinanza &amp; Controllo</v>
      </c>
    </row>
    <row r="940" spans="1:9" ht="13.5" x14ac:dyDescent="0.35">
      <c r="A940" s="2" t="s">
        <v>465</v>
      </c>
      <c r="B940" s="5">
        <v>45352</v>
      </c>
      <c r="C940" s="93"/>
      <c r="D940" s="93">
        <v>2095.5300000000002</v>
      </c>
      <c r="E940" s="93">
        <f t="shared" si="14"/>
        <v>2095.5300000000002</v>
      </c>
      <c r="F940" s="2" t="s">
        <v>545</v>
      </c>
      <c r="G940" s="94" t="s">
        <v>540</v>
      </c>
      <c r="H940" s="94" t="s">
        <v>584</v>
      </c>
      <c r="I940" s="2" t="str">
        <f>IF(MONTH(B940)&lt;=Elaborazione!$C$1,G940&amp;H940,"")</f>
        <v>Consulenze &amp; serviziFinanza &amp; Controllo</v>
      </c>
    </row>
    <row r="941" spans="1:9" ht="13.5" x14ac:dyDescent="0.35">
      <c r="A941" s="2" t="s">
        <v>446</v>
      </c>
      <c r="B941" s="5">
        <v>45352</v>
      </c>
      <c r="C941" s="93">
        <v>10088</v>
      </c>
      <c r="D941" s="93">
        <v>8881.83</v>
      </c>
      <c r="E941" s="93">
        <f t="shared" si="14"/>
        <v>-1206.17</v>
      </c>
      <c r="F941" s="2" t="s">
        <v>578</v>
      </c>
      <c r="G941" s="94" t="s">
        <v>504</v>
      </c>
      <c r="H941" s="94" t="s">
        <v>584</v>
      </c>
      <c r="I941" s="2" t="str">
        <f>IF(MONTH(B941)&lt;=Elaborazione!$C$1,G941&amp;H941,"")</f>
        <v>AllocazioniFinanza &amp; Controllo</v>
      </c>
    </row>
    <row r="942" spans="1:9" ht="13.5" x14ac:dyDescent="0.35">
      <c r="A942" s="2" t="s">
        <v>480</v>
      </c>
      <c r="B942" s="5">
        <v>45352</v>
      </c>
      <c r="C942" s="93">
        <v>1000</v>
      </c>
      <c r="D942" s="93"/>
      <c r="E942" s="93">
        <f t="shared" si="14"/>
        <v>-1000</v>
      </c>
      <c r="F942" s="2" t="s">
        <v>567</v>
      </c>
      <c r="G942" s="94" t="s">
        <v>524</v>
      </c>
      <c r="H942" s="94" t="s">
        <v>587</v>
      </c>
      <c r="I942" s="2" t="str">
        <f>IF(MONTH(B942)&lt;=Elaborazione!$C$1,G942&amp;H942,"")</f>
        <v>Spese generaliLogistica</v>
      </c>
    </row>
    <row r="943" spans="1:9" ht="13.5" x14ac:dyDescent="0.35">
      <c r="A943" s="2" t="s">
        <v>483</v>
      </c>
      <c r="B943" s="5">
        <v>45352</v>
      </c>
      <c r="C943" s="93">
        <v>1500</v>
      </c>
      <c r="D943" s="93"/>
      <c r="E943" s="93">
        <f t="shared" si="14"/>
        <v>-1500</v>
      </c>
      <c r="F943" s="2" t="s">
        <v>525</v>
      </c>
      <c r="G943" s="94" t="s">
        <v>524</v>
      </c>
      <c r="H943" s="94" t="s">
        <v>587</v>
      </c>
      <c r="I943" s="2" t="str">
        <f>IF(MONTH(B943)&lt;=Elaborazione!$C$1,G943&amp;H943,"")</f>
        <v>Spese generaliLogistica</v>
      </c>
    </row>
    <row r="944" spans="1:9" ht="13.5" x14ac:dyDescent="0.35">
      <c r="A944" s="2" t="s">
        <v>484</v>
      </c>
      <c r="B944" s="5">
        <v>45352</v>
      </c>
      <c r="C944" s="93">
        <v>2500</v>
      </c>
      <c r="D944" s="93"/>
      <c r="E944" s="93">
        <f t="shared" si="14"/>
        <v>-2500</v>
      </c>
      <c r="F944" s="2" t="s">
        <v>513</v>
      </c>
      <c r="G944" s="94" t="s">
        <v>506</v>
      </c>
      <c r="H944" s="94" t="s">
        <v>587</v>
      </c>
      <c r="I944" s="2" t="str">
        <f>IF(MONTH(B944)&lt;=Elaborazione!$C$1,G944&amp;H944,"")</f>
        <v>PersonaleLogistica</v>
      </c>
    </row>
    <row r="945" spans="1:9" ht="13.5" x14ac:dyDescent="0.35">
      <c r="A945" s="2" t="s">
        <v>447</v>
      </c>
      <c r="B945" s="5">
        <v>45352</v>
      </c>
      <c r="C945" s="93">
        <v>4494</v>
      </c>
      <c r="D945" s="93">
        <v>8448.75</v>
      </c>
      <c r="E945" s="93">
        <f t="shared" si="14"/>
        <v>3954.75</v>
      </c>
      <c r="F945" s="2" t="s">
        <v>576</v>
      </c>
      <c r="G945" s="94" t="s">
        <v>504</v>
      </c>
      <c r="H945" s="94" t="s">
        <v>587</v>
      </c>
      <c r="I945" s="2" t="str">
        <f>IF(MONTH(B945)&lt;=Elaborazione!$C$1,G945&amp;H945,"")</f>
        <v>AllocazioniLogistica</v>
      </c>
    </row>
    <row r="946" spans="1:9" ht="13.5" x14ac:dyDescent="0.35">
      <c r="A946" s="2" t="s">
        <v>448</v>
      </c>
      <c r="B946" s="5">
        <v>45352</v>
      </c>
      <c r="C946" s="93">
        <v>7265</v>
      </c>
      <c r="D946" s="93">
        <v>9931.25</v>
      </c>
      <c r="E946" s="93">
        <f t="shared" si="14"/>
        <v>2666.25</v>
      </c>
      <c r="F946" s="2" t="s">
        <v>577</v>
      </c>
      <c r="G946" s="94" t="s">
        <v>504</v>
      </c>
      <c r="H946" s="94" t="s">
        <v>586</v>
      </c>
      <c r="I946" s="2" t="str">
        <f>IF(MONTH(B946)&lt;=Elaborazione!$C$1,G946&amp;H946,"")</f>
        <v>AllocazioniPianificazione strategica</v>
      </c>
    </row>
    <row r="947" spans="1:9" ht="13.5" x14ac:dyDescent="0.35">
      <c r="A947" s="2" t="s">
        <v>594</v>
      </c>
      <c r="B947" s="5">
        <v>45352</v>
      </c>
      <c r="C947" s="93">
        <v>33073</v>
      </c>
      <c r="D947" s="93">
        <v>33747.72</v>
      </c>
      <c r="E947" s="93">
        <f t="shared" si="14"/>
        <v>674.72000000000116</v>
      </c>
      <c r="F947" s="2" t="s">
        <v>508</v>
      </c>
      <c r="G947" s="94" t="s">
        <v>506</v>
      </c>
      <c r="H947" s="94" t="s">
        <v>585</v>
      </c>
      <c r="I947" s="2" t="str">
        <f>IF(MONTH(B947)&lt;=Elaborazione!$C$1,G947&amp;H947,"")</f>
        <v>PersonaleRicerca &amp; sviluppo</v>
      </c>
    </row>
    <row r="948" spans="1:9" ht="13.5" x14ac:dyDescent="0.35">
      <c r="A948" s="2" t="s">
        <v>227</v>
      </c>
      <c r="B948" s="5">
        <v>45352</v>
      </c>
      <c r="C948" s="93">
        <v>1450</v>
      </c>
      <c r="D948" s="93"/>
      <c r="E948" s="93">
        <f t="shared" si="14"/>
        <v>-1450</v>
      </c>
      <c r="F948" s="2" t="s">
        <v>518</v>
      </c>
      <c r="G948" s="94" t="s">
        <v>506</v>
      </c>
      <c r="H948" s="94" t="s">
        <v>585</v>
      </c>
      <c r="I948" s="2" t="str">
        <f>IF(MONTH(B948)&lt;=Elaborazione!$C$1,G948&amp;H948,"")</f>
        <v>PersonaleRicerca &amp; sviluppo</v>
      </c>
    </row>
    <row r="949" spans="1:9" ht="13.5" x14ac:dyDescent="0.35">
      <c r="A949" s="2" t="s">
        <v>595</v>
      </c>
      <c r="B949" s="5">
        <v>45352</v>
      </c>
      <c r="C949" s="93">
        <v>3022</v>
      </c>
      <c r="D949" s="93">
        <v>3086.26</v>
      </c>
      <c r="E949" s="93">
        <f t="shared" si="14"/>
        <v>64.260000000000218</v>
      </c>
      <c r="F949" s="2" t="s">
        <v>509</v>
      </c>
      <c r="G949" s="94" t="s">
        <v>506</v>
      </c>
      <c r="H949" s="94" t="s">
        <v>585</v>
      </c>
      <c r="I949" s="2" t="str">
        <f>IF(MONTH(B949)&lt;=Elaborazione!$C$1,G949&amp;H949,"")</f>
        <v>PersonaleRicerca &amp; sviluppo</v>
      </c>
    </row>
    <row r="950" spans="1:9" ht="13.5" x14ac:dyDescent="0.35">
      <c r="A950" s="2" t="s">
        <v>228</v>
      </c>
      <c r="B950" s="5">
        <v>45352</v>
      </c>
      <c r="C950" s="93">
        <v>83</v>
      </c>
      <c r="D950" s="93"/>
      <c r="E950" s="93">
        <f t="shared" si="14"/>
        <v>-83</v>
      </c>
      <c r="F950" s="2" t="s">
        <v>519</v>
      </c>
      <c r="G950" s="94" t="s">
        <v>506</v>
      </c>
      <c r="H950" s="94" t="s">
        <v>585</v>
      </c>
      <c r="I950" s="2" t="str">
        <f>IF(MONTH(B950)&lt;=Elaborazione!$C$1,G950&amp;H950,"")</f>
        <v>PersonaleRicerca &amp; sviluppo</v>
      </c>
    </row>
    <row r="951" spans="1:9" ht="13.5" x14ac:dyDescent="0.35">
      <c r="A951" s="2" t="s">
        <v>596</v>
      </c>
      <c r="B951" s="5">
        <v>45352</v>
      </c>
      <c r="C951" s="93">
        <v>15588</v>
      </c>
      <c r="D951" s="93">
        <v>22321.18</v>
      </c>
      <c r="E951" s="93">
        <f t="shared" si="14"/>
        <v>6733.18</v>
      </c>
      <c r="F951" s="2" t="s">
        <v>510</v>
      </c>
      <c r="G951" s="94" t="s">
        <v>506</v>
      </c>
      <c r="H951" s="94" t="s">
        <v>585</v>
      </c>
      <c r="I951" s="2" t="str">
        <f>IF(MONTH(B951)&lt;=Elaborazione!$C$1,G951&amp;H951,"")</f>
        <v>PersonaleRicerca &amp; sviluppo</v>
      </c>
    </row>
    <row r="952" spans="1:9" ht="13.5" x14ac:dyDescent="0.35">
      <c r="A952" s="2" t="s">
        <v>597</v>
      </c>
      <c r="B952" s="5">
        <v>45352</v>
      </c>
      <c r="C952" s="93">
        <v>2069</v>
      </c>
      <c r="D952" s="93">
        <v>2444.79</v>
      </c>
      <c r="E952" s="93">
        <f t="shared" si="14"/>
        <v>375.78999999999996</v>
      </c>
      <c r="F952" s="2" t="s">
        <v>514</v>
      </c>
      <c r="G952" s="94" t="s">
        <v>506</v>
      </c>
      <c r="H952" s="94" t="s">
        <v>585</v>
      </c>
      <c r="I952" s="2" t="str">
        <f>IF(MONTH(B952)&lt;=Elaborazione!$C$1,G952&amp;H952,"")</f>
        <v>PersonaleRicerca &amp; sviluppo</v>
      </c>
    </row>
    <row r="953" spans="1:9" ht="13.5" x14ac:dyDescent="0.35">
      <c r="A953" s="2" t="s">
        <v>598</v>
      </c>
      <c r="B953" s="5">
        <v>45352</v>
      </c>
      <c r="C953" s="93">
        <v>270</v>
      </c>
      <c r="D953" s="93">
        <v>856.73</v>
      </c>
      <c r="E953" s="93">
        <f t="shared" si="14"/>
        <v>586.73</v>
      </c>
      <c r="F953" s="2" t="s">
        <v>511</v>
      </c>
      <c r="G953" s="94" t="s">
        <v>506</v>
      </c>
      <c r="H953" s="94" t="s">
        <v>585</v>
      </c>
      <c r="I953" s="2" t="str">
        <f>IF(MONTH(B953)&lt;=Elaborazione!$C$1,G953&amp;H953,"")</f>
        <v>PersonaleRicerca &amp; sviluppo</v>
      </c>
    </row>
    <row r="954" spans="1:9" ht="13.5" x14ac:dyDescent="0.35">
      <c r="A954" s="2" t="s">
        <v>599</v>
      </c>
      <c r="B954" s="5">
        <v>45352</v>
      </c>
      <c r="C954" s="93">
        <v>420</v>
      </c>
      <c r="D954" s="93">
        <v>60.96</v>
      </c>
      <c r="E954" s="93">
        <f t="shared" si="14"/>
        <v>-359.04</v>
      </c>
      <c r="F954" s="2" t="s">
        <v>515</v>
      </c>
      <c r="G954" s="94" t="s">
        <v>506</v>
      </c>
      <c r="H954" s="94" t="s">
        <v>585</v>
      </c>
      <c r="I954" s="2" t="str">
        <f>IF(MONTH(B954)&lt;=Elaborazione!$C$1,G954&amp;H954,"")</f>
        <v>PersonaleRicerca &amp; sviluppo</v>
      </c>
    </row>
    <row r="955" spans="1:9" ht="13.5" x14ac:dyDescent="0.35">
      <c r="A955" s="2" t="s">
        <v>600</v>
      </c>
      <c r="B955" s="5">
        <v>45352</v>
      </c>
      <c r="C955" s="93">
        <v>8667</v>
      </c>
      <c r="D955" s="93">
        <v>10778.14</v>
      </c>
      <c r="E955" s="93">
        <f t="shared" si="14"/>
        <v>2111.1399999999994</v>
      </c>
      <c r="F955" s="2" t="s">
        <v>523</v>
      </c>
      <c r="G955" s="94" t="s">
        <v>506</v>
      </c>
      <c r="H955" s="94" t="s">
        <v>585</v>
      </c>
      <c r="I955" s="2" t="str">
        <f>IF(MONTH(B955)&lt;=Elaborazione!$C$1,G955&amp;H955,"")</f>
        <v>PersonaleRicerca &amp; sviluppo</v>
      </c>
    </row>
    <row r="956" spans="1:9" ht="13.5" x14ac:dyDescent="0.35">
      <c r="A956" s="2" t="s">
        <v>326</v>
      </c>
      <c r="B956" s="5">
        <v>45352</v>
      </c>
      <c r="C956" s="93"/>
      <c r="D956" s="93">
        <v>3255.59</v>
      </c>
      <c r="E956" s="93">
        <f t="shared" si="14"/>
        <v>3255.59</v>
      </c>
      <c r="F956" s="2" t="s">
        <v>530</v>
      </c>
      <c r="G956" s="94" t="s">
        <v>506</v>
      </c>
      <c r="H956" s="94" t="s">
        <v>585</v>
      </c>
      <c r="I956" s="2" t="str">
        <f>IF(MONTH(B956)&lt;=Elaborazione!$C$1,G956&amp;H956,"")</f>
        <v>PersonaleRicerca &amp; sviluppo</v>
      </c>
    </row>
    <row r="957" spans="1:9" ht="13.5" x14ac:dyDescent="0.35">
      <c r="A957" s="2" t="s">
        <v>327</v>
      </c>
      <c r="B957" s="5">
        <v>45352</v>
      </c>
      <c r="C957" s="93"/>
      <c r="D957" s="93">
        <v>46.16</v>
      </c>
      <c r="E957" s="93">
        <f t="shared" si="14"/>
        <v>46.16</v>
      </c>
      <c r="F957" s="2" t="s">
        <v>548</v>
      </c>
      <c r="G957" s="94" t="s">
        <v>540</v>
      </c>
      <c r="H957" s="94" t="s">
        <v>585</v>
      </c>
      <c r="I957" s="2" t="str">
        <f>IF(MONTH(B957)&lt;=Elaborazione!$C$1,G957&amp;H957,"")</f>
        <v>Consulenze &amp; serviziRicerca &amp; sviluppo</v>
      </c>
    </row>
    <row r="958" spans="1:9" ht="13.5" x14ac:dyDescent="0.35">
      <c r="A958" s="2" t="s">
        <v>328</v>
      </c>
      <c r="B958" s="5">
        <v>45352</v>
      </c>
      <c r="C958" s="93"/>
      <c r="D958" s="93">
        <v>200</v>
      </c>
      <c r="E958" s="93">
        <f t="shared" si="14"/>
        <v>200</v>
      </c>
      <c r="F958" s="2" t="s">
        <v>546</v>
      </c>
      <c r="G958" s="94" t="s">
        <v>540</v>
      </c>
      <c r="H958" s="94" t="s">
        <v>585</v>
      </c>
      <c r="I958" s="2" t="str">
        <f>IF(MONTH(B958)&lt;=Elaborazione!$C$1,G958&amp;H958,"")</f>
        <v>Consulenze &amp; serviziRicerca &amp; sviluppo</v>
      </c>
    </row>
    <row r="959" spans="1:9" ht="13.5" x14ac:dyDescent="0.35">
      <c r="A959" s="2" t="s">
        <v>229</v>
      </c>
      <c r="B959" s="5">
        <v>45352</v>
      </c>
      <c r="C959" s="93">
        <v>4400</v>
      </c>
      <c r="D959" s="93">
        <v>40400</v>
      </c>
      <c r="E959" s="93">
        <f t="shared" si="14"/>
        <v>36000</v>
      </c>
      <c r="F959" s="2" t="s">
        <v>545</v>
      </c>
      <c r="G959" s="94" t="s">
        <v>540</v>
      </c>
      <c r="H959" s="94" t="s">
        <v>585</v>
      </c>
      <c r="I959" s="2" t="str">
        <f>IF(MONTH(B959)&lt;=Elaborazione!$C$1,G959&amp;H959,"")</f>
        <v>Consulenze &amp; serviziRicerca &amp; sviluppo</v>
      </c>
    </row>
    <row r="960" spans="1:9" ht="13.5" x14ac:dyDescent="0.35">
      <c r="A960" s="2" t="s">
        <v>152</v>
      </c>
      <c r="B960" s="5">
        <v>45352</v>
      </c>
      <c r="C960" s="93"/>
      <c r="D960" s="93">
        <v>-218.9</v>
      </c>
      <c r="E960" s="93">
        <f t="shared" si="14"/>
        <v>-218.9</v>
      </c>
      <c r="F960" s="2" t="s">
        <v>564</v>
      </c>
      <c r="G960" s="94" t="s">
        <v>524</v>
      </c>
      <c r="H960" s="94" t="s">
        <v>585</v>
      </c>
      <c r="I960" s="2" t="str">
        <f>IF(MONTH(B960)&lt;=Elaborazione!$C$1,G960&amp;H960,"")</f>
        <v>Spese generaliRicerca &amp; sviluppo</v>
      </c>
    </row>
    <row r="961" spans="1:9" ht="13.5" x14ac:dyDescent="0.35">
      <c r="A961" s="2" t="s">
        <v>154</v>
      </c>
      <c r="B961" s="5">
        <v>45352</v>
      </c>
      <c r="C961" s="93"/>
      <c r="D961" s="93">
        <v>17291.810000000001</v>
      </c>
      <c r="E961" s="93">
        <f t="shared" si="14"/>
        <v>17291.810000000001</v>
      </c>
      <c r="F961" s="2" t="s">
        <v>573</v>
      </c>
      <c r="G961" s="94" t="s">
        <v>570</v>
      </c>
      <c r="H961" s="94" t="s">
        <v>585</v>
      </c>
      <c r="I961" s="2" t="str">
        <f>IF(MONTH(B961)&lt;=Elaborazione!$C$1,G961&amp;H961,"")</f>
        <v>FormazioneRicerca &amp; sviluppo</v>
      </c>
    </row>
    <row r="962" spans="1:9" ht="13.5" x14ac:dyDescent="0.35">
      <c r="A962" s="2" t="s">
        <v>329</v>
      </c>
      <c r="B962" s="5">
        <v>45352</v>
      </c>
      <c r="C962" s="93"/>
      <c r="D962" s="93">
        <v>10000</v>
      </c>
      <c r="E962" s="93">
        <f t="shared" si="14"/>
        <v>10000</v>
      </c>
      <c r="F962" s="2" t="s">
        <v>521</v>
      </c>
      <c r="G962" s="2" t="s">
        <v>507</v>
      </c>
      <c r="H962" s="94" t="s">
        <v>585</v>
      </c>
      <c r="I962" s="2" t="str">
        <f>IF(MONTH(B962)&lt;=Elaborazione!$C$1,G962&amp;H962,"")</f>
        <v>Consulenze tecnicheRicerca &amp; sviluppo</v>
      </c>
    </row>
    <row r="963" spans="1:9" ht="13.5" x14ac:dyDescent="0.35">
      <c r="A963" s="2" t="s">
        <v>230</v>
      </c>
      <c r="B963" s="5">
        <v>45352</v>
      </c>
      <c r="C963" s="93">
        <v>47000</v>
      </c>
      <c r="D963" s="93"/>
      <c r="E963" s="93">
        <f t="shared" ref="E963:E1026" si="15">+D963-C963</f>
        <v>-47000</v>
      </c>
      <c r="F963" s="2" t="s">
        <v>505</v>
      </c>
      <c r="G963" s="2" t="s">
        <v>507</v>
      </c>
      <c r="H963" s="94" t="s">
        <v>585</v>
      </c>
      <c r="I963" s="2" t="str">
        <f>IF(MONTH(B963)&lt;=Elaborazione!$C$1,G963&amp;H963,"")</f>
        <v>Consulenze tecnicheRicerca &amp; sviluppo</v>
      </c>
    </row>
    <row r="964" spans="1:9" ht="13.5" x14ac:dyDescent="0.35">
      <c r="A964" s="2" t="s">
        <v>231</v>
      </c>
      <c r="B964" s="5">
        <v>45352</v>
      </c>
      <c r="C964" s="93">
        <v>554.18181818181813</v>
      </c>
      <c r="D964" s="93"/>
      <c r="E964" s="93">
        <f t="shared" si="15"/>
        <v>-554.18181818181813</v>
      </c>
      <c r="F964" s="2" t="s">
        <v>581</v>
      </c>
      <c r="G964" s="2" t="s">
        <v>507</v>
      </c>
      <c r="H964" s="94" t="s">
        <v>585</v>
      </c>
      <c r="I964" s="2" t="str">
        <f>IF(MONTH(B964)&lt;=Elaborazione!$C$1,G964&amp;H964,"")</f>
        <v>Consulenze tecnicheRicerca &amp; sviluppo</v>
      </c>
    </row>
    <row r="965" spans="1:9" ht="13.5" x14ac:dyDescent="0.35">
      <c r="A965" s="2" t="s">
        <v>604</v>
      </c>
      <c r="B965" s="5">
        <v>45352</v>
      </c>
      <c r="C965" s="93">
        <v>34512.454545454544</v>
      </c>
      <c r="D965" s="93">
        <v>50413.15</v>
      </c>
      <c r="E965" s="93">
        <f t="shared" si="15"/>
        <v>15900.695454545457</v>
      </c>
      <c r="F965" s="2" t="s">
        <v>580</v>
      </c>
      <c r="G965" s="2" t="s">
        <v>507</v>
      </c>
      <c r="H965" s="94" t="s">
        <v>585</v>
      </c>
      <c r="I965" s="2" t="str">
        <f>IF(MONTH(B965)&lt;=Elaborazione!$C$1,G965&amp;H965,"")</f>
        <v>Consulenze tecnicheRicerca &amp; sviluppo</v>
      </c>
    </row>
    <row r="966" spans="1:9" ht="13.5" x14ac:dyDescent="0.35">
      <c r="A966" s="2" t="s">
        <v>324</v>
      </c>
      <c r="B966" s="5">
        <v>45352</v>
      </c>
      <c r="C966" s="93"/>
      <c r="D966" s="93">
        <v>16100</v>
      </c>
      <c r="E966" s="93">
        <f t="shared" si="15"/>
        <v>16100</v>
      </c>
      <c r="F966" s="2" t="s">
        <v>507</v>
      </c>
      <c r="G966" s="2" t="s">
        <v>507</v>
      </c>
      <c r="H966" s="94" t="s">
        <v>585</v>
      </c>
      <c r="I966" s="2" t="str">
        <f>IF(MONTH(B966)&lt;=Elaborazione!$C$1,G966&amp;H966,"")</f>
        <v>Consulenze tecnicheRicerca &amp; sviluppo</v>
      </c>
    </row>
    <row r="967" spans="1:9" ht="13.5" x14ac:dyDescent="0.35">
      <c r="A967" s="2" t="s">
        <v>313</v>
      </c>
      <c r="B967" s="5">
        <v>45352</v>
      </c>
      <c r="C967" s="93">
        <v>15000</v>
      </c>
      <c r="D967" s="93"/>
      <c r="E967" s="93">
        <f t="shared" si="15"/>
        <v>-15000</v>
      </c>
      <c r="F967" s="2" t="s">
        <v>582</v>
      </c>
      <c r="G967" s="2" t="s">
        <v>507</v>
      </c>
      <c r="H967" s="94" t="s">
        <v>585</v>
      </c>
      <c r="I967" s="2" t="str">
        <f>IF(MONTH(B967)&lt;=Elaborazione!$C$1,G967&amp;H967,"")</f>
        <v>Consulenze tecnicheRicerca &amp; sviluppo</v>
      </c>
    </row>
    <row r="968" spans="1:9" ht="13.5" x14ac:dyDescent="0.35">
      <c r="A968" s="2" t="s">
        <v>155</v>
      </c>
      <c r="B968" s="5">
        <v>45352</v>
      </c>
      <c r="C968" s="93"/>
      <c r="D968" s="93">
        <v>25.91</v>
      </c>
      <c r="E968" s="93">
        <f t="shared" si="15"/>
        <v>25.91</v>
      </c>
      <c r="F968" s="2" t="s">
        <v>526</v>
      </c>
      <c r="G968" s="94" t="s">
        <v>524</v>
      </c>
      <c r="H968" s="94" t="s">
        <v>585</v>
      </c>
      <c r="I968" s="2" t="str">
        <f>IF(MONTH(B968)&lt;=Elaborazione!$C$1,G968&amp;H968,"")</f>
        <v>Spese generaliRicerca &amp; sviluppo</v>
      </c>
    </row>
    <row r="969" spans="1:9" ht="13.5" x14ac:dyDescent="0.35">
      <c r="A969" s="2" t="s">
        <v>601</v>
      </c>
      <c r="B969" s="5">
        <v>45352</v>
      </c>
      <c r="C969" s="93">
        <v>6466</v>
      </c>
      <c r="D969" s="93">
        <v>4727.8</v>
      </c>
      <c r="E969" s="93">
        <f t="shared" si="15"/>
        <v>-1738.1999999999998</v>
      </c>
      <c r="F969" s="2" t="s">
        <v>512</v>
      </c>
      <c r="G969" s="94" t="s">
        <v>506</v>
      </c>
      <c r="H969" s="94" t="s">
        <v>585</v>
      </c>
      <c r="I969" s="2" t="str">
        <f>IF(MONTH(B969)&lt;=Elaborazione!$C$1,G969&amp;H969,"")</f>
        <v>PersonaleRicerca &amp; sviluppo</v>
      </c>
    </row>
    <row r="970" spans="1:9" ht="13.5" x14ac:dyDescent="0.35">
      <c r="A970" s="2" t="s">
        <v>156</v>
      </c>
      <c r="B970" s="5">
        <v>45352</v>
      </c>
      <c r="C970" s="93"/>
      <c r="D970" s="93">
        <v>1149.95</v>
      </c>
      <c r="E970" s="93">
        <f t="shared" si="15"/>
        <v>1149.95</v>
      </c>
      <c r="F970" s="2" t="s">
        <v>520</v>
      </c>
      <c r="G970" s="94" t="s">
        <v>506</v>
      </c>
      <c r="H970" s="94" t="s">
        <v>585</v>
      </c>
      <c r="I970" s="2" t="str">
        <f>IF(MONTH(B970)&lt;=Elaborazione!$C$1,G970&amp;H970,"")</f>
        <v>PersonaleRicerca &amp; sviluppo</v>
      </c>
    </row>
    <row r="971" spans="1:9" ht="13.5" x14ac:dyDescent="0.35">
      <c r="A971" s="2" t="s">
        <v>602</v>
      </c>
      <c r="B971" s="5">
        <v>45352</v>
      </c>
      <c r="C971" s="93">
        <v>1650</v>
      </c>
      <c r="D971" s="93">
        <v>-1462.63</v>
      </c>
      <c r="E971" s="93">
        <f t="shared" si="15"/>
        <v>-3112.63</v>
      </c>
      <c r="F971" s="2" t="s">
        <v>513</v>
      </c>
      <c r="G971" s="94" t="s">
        <v>506</v>
      </c>
      <c r="H971" s="94" t="s">
        <v>585</v>
      </c>
      <c r="I971" s="2" t="str">
        <f>IF(MONTH(B971)&lt;=Elaborazione!$C$1,G971&amp;H971,"")</f>
        <v>PersonaleRicerca &amp; sviluppo</v>
      </c>
    </row>
    <row r="972" spans="1:9" ht="13.5" x14ac:dyDescent="0.35">
      <c r="A972" s="2" t="s">
        <v>603</v>
      </c>
      <c r="B972" s="5">
        <v>45352</v>
      </c>
      <c r="C972" s="93">
        <v>12256.71</v>
      </c>
      <c r="D972" s="93">
        <v>31629.759999999998</v>
      </c>
      <c r="E972" s="93">
        <f t="shared" si="15"/>
        <v>19373.05</v>
      </c>
      <c r="F972" s="2" t="s">
        <v>574</v>
      </c>
      <c r="G972" s="94" t="s">
        <v>504</v>
      </c>
      <c r="H972" s="94" t="s">
        <v>585</v>
      </c>
      <c r="I972" s="2" t="str">
        <f>IF(MONTH(B972)&lt;=Elaborazione!$C$1,G972&amp;H972,"")</f>
        <v>AllocazioniRicerca &amp; sviluppo</v>
      </c>
    </row>
    <row r="973" spans="1:9" ht="13.5" x14ac:dyDescent="0.35">
      <c r="A973" s="2" t="s">
        <v>605</v>
      </c>
      <c r="B973" s="5">
        <v>45352</v>
      </c>
      <c r="C973" s="93">
        <v>18048</v>
      </c>
      <c r="D973" s="93">
        <v>18750.93</v>
      </c>
      <c r="E973" s="93">
        <f t="shared" si="15"/>
        <v>702.93000000000029</v>
      </c>
      <c r="F973" s="2" t="s">
        <v>508</v>
      </c>
      <c r="G973" s="94" t="s">
        <v>506</v>
      </c>
      <c r="H973" s="94" t="s">
        <v>593</v>
      </c>
      <c r="I973" s="2" t="str">
        <f>IF(MONTH(B973)&lt;=Elaborazione!$C$1,G973&amp;H973,"")</f>
        <v>PersonaleRisorse Umane</v>
      </c>
    </row>
    <row r="974" spans="1:9" ht="13.5" x14ac:dyDescent="0.35">
      <c r="A974" s="2" t="s">
        <v>232</v>
      </c>
      <c r="B974" s="5">
        <v>45352</v>
      </c>
      <c r="C974" s="93">
        <v>483</v>
      </c>
      <c r="D974" s="93"/>
      <c r="E974" s="93">
        <f t="shared" si="15"/>
        <v>-483</v>
      </c>
      <c r="F974" s="2" t="s">
        <v>518</v>
      </c>
      <c r="G974" s="94" t="s">
        <v>506</v>
      </c>
      <c r="H974" s="94" t="s">
        <v>593</v>
      </c>
      <c r="I974" s="2" t="str">
        <f>IF(MONTH(B974)&lt;=Elaborazione!$C$1,G974&amp;H974,"")</f>
        <v>PersonaleRisorse Umane</v>
      </c>
    </row>
    <row r="975" spans="1:9" ht="13.5" x14ac:dyDescent="0.35">
      <c r="A975" s="2" t="s">
        <v>606</v>
      </c>
      <c r="B975" s="5">
        <v>45352</v>
      </c>
      <c r="C975" s="93">
        <v>1889</v>
      </c>
      <c r="D975" s="93">
        <v>3122.08</v>
      </c>
      <c r="E975" s="93">
        <f t="shared" si="15"/>
        <v>1233.08</v>
      </c>
      <c r="F975" s="2" t="s">
        <v>509</v>
      </c>
      <c r="G975" s="94" t="s">
        <v>506</v>
      </c>
      <c r="H975" s="94" t="s">
        <v>593</v>
      </c>
      <c r="I975" s="2" t="str">
        <f>IF(MONTH(B975)&lt;=Elaborazione!$C$1,G975&amp;H975,"")</f>
        <v>PersonaleRisorse Umane</v>
      </c>
    </row>
    <row r="976" spans="1:9" ht="13.5" x14ac:dyDescent="0.35">
      <c r="A976" s="2" t="s">
        <v>233</v>
      </c>
      <c r="B976" s="5">
        <v>45352</v>
      </c>
      <c r="C976" s="93">
        <v>45</v>
      </c>
      <c r="D976" s="93"/>
      <c r="E976" s="93">
        <f t="shared" si="15"/>
        <v>-45</v>
      </c>
      <c r="F976" s="2" t="s">
        <v>519</v>
      </c>
      <c r="G976" s="94" t="s">
        <v>506</v>
      </c>
      <c r="H976" s="94" t="s">
        <v>593</v>
      </c>
      <c r="I976" s="2" t="str">
        <f>IF(MONTH(B976)&lt;=Elaborazione!$C$1,G976&amp;H976,"")</f>
        <v>PersonaleRisorse Umane</v>
      </c>
    </row>
    <row r="977" spans="1:9" ht="13.5" x14ac:dyDescent="0.35">
      <c r="A977" s="2" t="s">
        <v>607</v>
      </c>
      <c r="B977" s="5">
        <v>45352</v>
      </c>
      <c r="C977" s="93">
        <v>8480</v>
      </c>
      <c r="D977" s="93">
        <v>12897.34</v>
      </c>
      <c r="E977" s="93">
        <f t="shared" si="15"/>
        <v>4417.34</v>
      </c>
      <c r="F977" s="2" t="s">
        <v>510</v>
      </c>
      <c r="G977" s="94" t="s">
        <v>506</v>
      </c>
      <c r="H977" s="94" t="s">
        <v>593</v>
      </c>
      <c r="I977" s="2" t="str">
        <f>IF(MONTH(B977)&lt;=Elaborazione!$C$1,G977&amp;H977,"")</f>
        <v>PersonaleRisorse Umane</v>
      </c>
    </row>
    <row r="978" spans="1:9" ht="13.5" x14ac:dyDescent="0.35">
      <c r="A978" s="2" t="s">
        <v>608</v>
      </c>
      <c r="B978" s="5">
        <v>45352</v>
      </c>
      <c r="C978" s="93">
        <v>1130</v>
      </c>
      <c r="D978" s="93">
        <v>1525.41</v>
      </c>
      <c r="E978" s="93">
        <f t="shared" si="15"/>
        <v>395.41000000000008</v>
      </c>
      <c r="F978" s="2" t="s">
        <v>514</v>
      </c>
      <c r="G978" s="94" t="s">
        <v>506</v>
      </c>
      <c r="H978" s="94" t="s">
        <v>593</v>
      </c>
      <c r="I978" s="2" t="str">
        <f>IF(MONTH(B978)&lt;=Elaborazione!$C$1,G978&amp;H978,"")</f>
        <v>PersonaleRisorse Umane</v>
      </c>
    </row>
    <row r="979" spans="1:9" ht="13.5" x14ac:dyDescent="0.35">
      <c r="A979" s="2" t="s">
        <v>609</v>
      </c>
      <c r="B979" s="5">
        <v>45352</v>
      </c>
      <c r="C979" s="93">
        <v>190</v>
      </c>
      <c r="D979" s="93">
        <v>772.46</v>
      </c>
      <c r="E979" s="93">
        <f t="shared" si="15"/>
        <v>582.46</v>
      </c>
      <c r="F979" s="2" t="s">
        <v>511</v>
      </c>
      <c r="G979" s="94" t="s">
        <v>506</v>
      </c>
      <c r="H979" s="94" t="s">
        <v>593</v>
      </c>
      <c r="I979" s="2" t="str">
        <f>IF(MONTH(B979)&lt;=Elaborazione!$C$1,G979&amp;H979,"")</f>
        <v>PersonaleRisorse Umane</v>
      </c>
    </row>
    <row r="980" spans="1:9" ht="13.5" x14ac:dyDescent="0.35">
      <c r="A980" s="2" t="s">
        <v>234</v>
      </c>
      <c r="B980" s="5">
        <v>45352</v>
      </c>
      <c r="C980" s="93">
        <v>125</v>
      </c>
      <c r="D980" s="93">
        <v>204.9</v>
      </c>
      <c r="E980" s="93">
        <f t="shared" si="15"/>
        <v>79.900000000000006</v>
      </c>
      <c r="F980" s="2" t="s">
        <v>515</v>
      </c>
      <c r="G980" s="94" t="s">
        <v>506</v>
      </c>
      <c r="H980" s="94" t="s">
        <v>593</v>
      </c>
      <c r="I980" s="2" t="str">
        <f>IF(MONTH(B980)&lt;=Elaborazione!$C$1,G980&amp;H980,"")</f>
        <v>PersonaleRisorse Umane</v>
      </c>
    </row>
    <row r="981" spans="1:9" ht="13.5" x14ac:dyDescent="0.35">
      <c r="A981" s="2" t="s">
        <v>610</v>
      </c>
      <c r="B981" s="5">
        <v>45352</v>
      </c>
      <c r="C981" s="93">
        <v>1500</v>
      </c>
      <c r="D981" s="93">
        <v>1405.28</v>
      </c>
      <c r="E981" s="93">
        <f t="shared" si="15"/>
        <v>-94.720000000000027</v>
      </c>
      <c r="F981" s="2" t="s">
        <v>523</v>
      </c>
      <c r="G981" s="94" t="s">
        <v>506</v>
      </c>
      <c r="H981" s="94" t="s">
        <v>593</v>
      </c>
      <c r="I981" s="2" t="str">
        <f>IF(MONTH(B981)&lt;=Elaborazione!$C$1,G981&amp;H981,"")</f>
        <v>PersonaleRisorse Umane</v>
      </c>
    </row>
    <row r="982" spans="1:9" ht="13.5" x14ac:dyDescent="0.35">
      <c r="A982" s="2" t="s">
        <v>235</v>
      </c>
      <c r="B982" s="5">
        <v>45352</v>
      </c>
      <c r="C982" s="93">
        <v>417</v>
      </c>
      <c r="D982" s="93">
        <v>914.16</v>
      </c>
      <c r="E982" s="93">
        <f t="shared" si="15"/>
        <v>497.15999999999997</v>
      </c>
      <c r="F982" s="2" t="s">
        <v>530</v>
      </c>
      <c r="G982" s="94" t="s">
        <v>506</v>
      </c>
      <c r="H982" s="94" t="s">
        <v>593</v>
      </c>
      <c r="I982" s="2" t="str">
        <f>IF(MONTH(B982)&lt;=Elaborazione!$C$1,G982&amp;H982,"")</f>
        <v>PersonaleRisorse Umane</v>
      </c>
    </row>
    <row r="983" spans="1:9" ht="13.5" x14ac:dyDescent="0.35">
      <c r="A983" s="2" t="s">
        <v>611</v>
      </c>
      <c r="B983" s="5">
        <v>45352</v>
      </c>
      <c r="C983" s="93">
        <v>20389.45</v>
      </c>
      <c r="D983" s="93">
        <v>20389.45</v>
      </c>
      <c r="E983" s="93">
        <f t="shared" si="15"/>
        <v>0</v>
      </c>
      <c r="F983" s="2" t="s">
        <v>538</v>
      </c>
      <c r="G983" s="2" t="s">
        <v>689</v>
      </c>
      <c r="H983" s="94" t="s">
        <v>593</v>
      </c>
      <c r="I983" s="2" t="str">
        <f>IF(MONTH(B983)&lt;=Elaborazione!$C$1,G983&amp;H983,"")</f>
        <v>Imposte e tasseRisorse Umane</v>
      </c>
    </row>
    <row r="984" spans="1:9" ht="13.5" x14ac:dyDescent="0.35">
      <c r="A984" s="2" t="s">
        <v>335</v>
      </c>
      <c r="B984" s="5">
        <v>45352</v>
      </c>
      <c r="C984" s="93"/>
      <c r="D984" s="93">
        <v>106.52</v>
      </c>
      <c r="E984" s="93">
        <f t="shared" si="15"/>
        <v>106.52</v>
      </c>
      <c r="F984" s="2" t="s">
        <v>548</v>
      </c>
      <c r="G984" s="94" t="s">
        <v>540</v>
      </c>
      <c r="H984" s="94" t="s">
        <v>593</v>
      </c>
      <c r="I984" s="2" t="str">
        <f>IF(MONTH(B984)&lt;=Elaborazione!$C$1,G984&amp;H984,"")</f>
        <v>Consulenze &amp; serviziRisorse Umane</v>
      </c>
    </row>
    <row r="985" spans="1:9" ht="13.5" x14ac:dyDescent="0.35">
      <c r="A985" s="2" t="s">
        <v>612</v>
      </c>
      <c r="B985" s="5">
        <v>45352</v>
      </c>
      <c r="C985" s="93">
        <v>1395.35</v>
      </c>
      <c r="D985" s="93">
        <v>3370.17</v>
      </c>
      <c r="E985" s="93">
        <f t="shared" si="15"/>
        <v>1974.8200000000002</v>
      </c>
      <c r="F985" s="2" t="s">
        <v>545</v>
      </c>
      <c r="G985" s="94" t="s">
        <v>540</v>
      </c>
      <c r="H985" s="94" t="s">
        <v>593</v>
      </c>
      <c r="I985" s="2" t="str">
        <f>IF(MONTH(B985)&lt;=Elaborazione!$C$1,G985&amp;H985,"")</f>
        <v>Consulenze &amp; serviziRisorse Umane</v>
      </c>
    </row>
    <row r="986" spans="1:9" ht="13.5" x14ac:dyDescent="0.35">
      <c r="A986" s="2" t="s">
        <v>236</v>
      </c>
      <c r="B986" s="5">
        <v>45352</v>
      </c>
      <c r="C986" s="93">
        <v>50</v>
      </c>
      <c r="D986" s="93"/>
      <c r="E986" s="93">
        <f t="shared" si="15"/>
        <v>-50</v>
      </c>
      <c r="F986" s="2" t="s">
        <v>564</v>
      </c>
      <c r="G986" s="94" t="s">
        <v>524</v>
      </c>
      <c r="H986" s="94" t="s">
        <v>593</v>
      </c>
      <c r="I986" s="2" t="str">
        <f>IF(MONTH(B986)&lt;=Elaborazione!$C$1,G986&amp;H986,"")</f>
        <v>Spese generaliRisorse Umane</v>
      </c>
    </row>
    <row r="987" spans="1:9" ht="13.5" x14ac:dyDescent="0.35">
      <c r="A987" s="2" t="s">
        <v>613</v>
      </c>
      <c r="B987" s="5">
        <v>45352</v>
      </c>
      <c r="C987" s="93">
        <v>833</v>
      </c>
      <c r="D987" s="93">
        <v>1023.42</v>
      </c>
      <c r="E987" s="93">
        <f t="shared" si="15"/>
        <v>190.41999999999996</v>
      </c>
      <c r="F987" s="2" t="s">
        <v>571</v>
      </c>
      <c r="G987" s="94" t="s">
        <v>570</v>
      </c>
      <c r="H987" s="94" t="s">
        <v>593</v>
      </c>
      <c r="I987" s="2" t="str">
        <f>IF(MONTH(B987)&lt;=Elaborazione!$C$1,G987&amp;H987,"")</f>
        <v>FormazioneRisorse Umane</v>
      </c>
    </row>
    <row r="988" spans="1:9" ht="13.5" x14ac:dyDescent="0.35">
      <c r="A988" s="2" t="s">
        <v>614</v>
      </c>
      <c r="B988" s="5">
        <v>45352</v>
      </c>
      <c r="C988" s="93">
        <v>1859</v>
      </c>
      <c r="D988" s="93">
        <v>5577.72</v>
      </c>
      <c r="E988" s="93">
        <f t="shared" si="15"/>
        <v>3718.7200000000003</v>
      </c>
      <c r="F988" s="2" t="s">
        <v>572</v>
      </c>
      <c r="G988" s="94" t="s">
        <v>570</v>
      </c>
      <c r="H988" s="94" t="s">
        <v>593</v>
      </c>
      <c r="I988" s="2" t="str">
        <f>IF(MONTH(B988)&lt;=Elaborazione!$C$1,G988&amp;H988,"")</f>
        <v>FormazioneRisorse Umane</v>
      </c>
    </row>
    <row r="989" spans="1:9" ht="13.5" x14ac:dyDescent="0.35">
      <c r="A989" s="2" t="s">
        <v>157</v>
      </c>
      <c r="B989" s="5">
        <v>45352</v>
      </c>
      <c r="C989" s="93"/>
      <c r="D989" s="93">
        <v>51.82</v>
      </c>
      <c r="E989" s="93">
        <f t="shared" si="15"/>
        <v>51.82</v>
      </c>
      <c r="F989" s="2" t="s">
        <v>526</v>
      </c>
      <c r="G989" s="94" t="s">
        <v>524</v>
      </c>
      <c r="H989" s="94" t="s">
        <v>593</v>
      </c>
      <c r="I989" s="2" t="str">
        <f>IF(MONTH(B989)&lt;=Elaborazione!$C$1,G989&amp;H989,"")</f>
        <v>Spese generaliRisorse Umane</v>
      </c>
    </row>
    <row r="990" spans="1:9" ht="13.5" x14ac:dyDescent="0.35">
      <c r="A990" s="2" t="s">
        <v>615</v>
      </c>
      <c r="B990" s="5">
        <v>45352</v>
      </c>
      <c r="C990" s="93">
        <v>2292</v>
      </c>
      <c r="D990" s="93">
        <v>1684.46</v>
      </c>
      <c r="E990" s="93">
        <f t="shared" si="15"/>
        <v>-607.54</v>
      </c>
      <c r="F990" s="2" t="s">
        <v>512</v>
      </c>
      <c r="G990" s="94" t="s">
        <v>506</v>
      </c>
      <c r="H990" s="94" t="s">
        <v>593</v>
      </c>
      <c r="I990" s="2" t="str">
        <f>IF(MONTH(B990)&lt;=Elaborazione!$C$1,G990&amp;H990,"")</f>
        <v>PersonaleRisorse Umane</v>
      </c>
    </row>
    <row r="991" spans="1:9" ht="13.5" x14ac:dyDescent="0.35">
      <c r="A991" s="2" t="s">
        <v>159</v>
      </c>
      <c r="B991" s="5">
        <v>45352</v>
      </c>
      <c r="C991" s="93"/>
      <c r="D991" s="93">
        <v>293</v>
      </c>
      <c r="E991" s="93">
        <f t="shared" si="15"/>
        <v>293</v>
      </c>
      <c r="F991" s="2" t="s">
        <v>520</v>
      </c>
      <c r="G991" s="94" t="s">
        <v>506</v>
      </c>
      <c r="H991" s="94" t="s">
        <v>593</v>
      </c>
      <c r="I991" s="2" t="str">
        <f>IF(MONTH(B991)&lt;=Elaborazione!$C$1,G991&amp;H991,"")</f>
        <v>PersonaleRisorse Umane</v>
      </c>
    </row>
    <row r="992" spans="1:9" ht="13.5" x14ac:dyDescent="0.35">
      <c r="A992" s="2" t="s">
        <v>616</v>
      </c>
      <c r="B992" s="5">
        <v>45352</v>
      </c>
      <c r="C992" s="93">
        <v>550</v>
      </c>
      <c r="D992" s="93">
        <v>110.53</v>
      </c>
      <c r="E992" s="93">
        <f t="shared" si="15"/>
        <v>-439.47</v>
      </c>
      <c r="F992" s="2" t="s">
        <v>513</v>
      </c>
      <c r="G992" s="94" t="s">
        <v>506</v>
      </c>
      <c r="H992" s="94" t="s">
        <v>593</v>
      </c>
      <c r="I992" s="2" t="str">
        <f>IF(MONTH(B992)&lt;=Elaborazione!$C$1,G992&amp;H992,"")</f>
        <v>PersonaleRisorse Umane</v>
      </c>
    </row>
    <row r="993" spans="1:9" ht="13.5" x14ac:dyDescent="0.35">
      <c r="A993" s="2" t="s">
        <v>617</v>
      </c>
      <c r="B993" s="5">
        <v>45352</v>
      </c>
      <c r="C993" s="93">
        <v>29042</v>
      </c>
      <c r="D993" s="93">
        <v>472.27</v>
      </c>
      <c r="E993" s="93">
        <f t="shared" si="15"/>
        <v>-28569.73</v>
      </c>
      <c r="F993" s="2" t="s">
        <v>534</v>
      </c>
      <c r="G993" s="2" t="s">
        <v>689</v>
      </c>
      <c r="H993" s="94" t="s">
        <v>593</v>
      </c>
      <c r="I993" s="2" t="str">
        <f>IF(MONTH(B993)&lt;=Elaborazione!$C$1,G993&amp;H993,"")</f>
        <v>Imposte e tasseRisorse Umane</v>
      </c>
    </row>
    <row r="994" spans="1:9" ht="13.5" x14ac:dyDescent="0.35">
      <c r="A994" s="2" t="s">
        <v>618</v>
      </c>
      <c r="B994" s="5">
        <v>45352</v>
      </c>
      <c r="C994" s="93">
        <v>21231</v>
      </c>
      <c r="D994" s="93">
        <v>19660.54</v>
      </c>
      <c r="E994" s="93">
        <f t="shared" si="15"/>
        <v>-1570.4599999999991</v>
      </c>
      <c r="F994" s="2" t="s">
        <v>508</v>
      </c>
      <c r="G994" s="94" t="s">
        <v>506</v>
      </c>
      <c r="H994" s="94" t="s">
        <v>583</v>
      </c>
      <c r="I994" s="2" t="str">
        <f>IF(MONTH(B994)&lt;=Elaborazione!$C$1,G994&amp;H994,"")</f>
        <v>PersonaleMarketing</v>
      </c>
    </row>
    <row r="995" spans="1:9" ht="13.5" x14ac:dyDescent="0.35">
      <c r="A995" s="2" t="s">
        <v>237</v>
      </c>
      <c r="B995" s="5">
        <v>45352</v>
      </c>
      <c r="C995" s="93">
        <v>483</v>
      </c>
      <c r="D995" s="93"/>
      <c r="E995" s="93">
        <f t="shared" si="15"/>
        <v>-483</v>
      </c>
      <c r="F995" s="2" t="s">
        <v>518</v>
      </c>
      <c r="G995" s="94" t="s">
        <v>506</v>
      </c>
      <c r="H995" s="94" t="s">
        <v>583</v>
      </c>
      <c r="I995" s="2" t="str">
        <f>IF(MONTH(B995)&lt;=Elaborazione!$C$1,G995&amp;H995,"")</f>
        <v>PersonaleMarketing</v>
      </c>
    </row>
    <row r="996" spans="1:9" ht="13.5" x14ac:dyDescent="0.35">
      <c r="A996" s="2" t="s">
        <v>619</v>
      </c>
      <c r="B996" s="5">
        <v>45352</v>
      </c>
      <c r="C996" s="93">
        <v>2397</v>
      </c>
      <c r="D996" s="93">
        <v>2826.39</v>
      </c>
      <c r="E996" s="93">
        <f t="shared" si="15"/>
        <v>429.38999999999987</v>
      </c>
      <c r="F996" s="2" t="s">
        <v>509</v>
      </c>
      <c r="G996" s="94" t="s">
        <v>506</v>
      </c>
      <c r="H996" s="94" t="s">
        <v>583</v>
      </c>
      <c r="I996" s="2" t="str">
        <f>IF(MONTH(B996)&lt;=Elaborazione!$C$1,G996&amp;H996,"")</f>
        <v>PersonaleMarketing</v>
      </c>
    </row>
    <row r="997" spans="1:9" ht="13.5" x14ac:dyDescent="0.35">
      <c r="A997" s="2" t="s">
        <v>238</v>
      </c>
      <c r="B997" s="5">
        <v>45352</v>
      </c>
      <c r="C997" s="93">
        <v>53</v>
      </c>
      <c r="D997" s="93"/>
      <c r="E997" s="93">
        <f t="shared" si="15"/>
        <v>-53</v>
      </c>
      <c r="F997" s="2" t="s">
        <v>519</v>
      </c>
      <c r="G997" s="94" t="s">
        <v>506</v>
      </c>
      <c r="H997" s="94" t="s">
        <v>583</v>
      </c>
      <c r="I997" s="2" t="str">
        <f>IF(MONTH(B997)&lt;=Elaborazione!$C$1,G997&amp;H997,"")</f>
        <v>PersonaleMarketing</v>
      </c>
    </row>
    <row r="998" spans="1:9" ht="13.5" x14ac:dyDescent="0.35">
      <c r="A998" s="2" t="s">
        <v>620</v>
      </c>
      <c r="B998" s="5">
        <v>45352</v>
      </c>
      <c r="C998" s="93">
        <v>9997</v>
      </c>
      <c r="D998" s="93">
        <v>12997.42</v>
      </c>
      <c r="E998" s="93">
        <f t="shared" si="15"/>
        <v>3000.42</v>
      </c>
      <c r="F998" s="2" t="s">
        <v>510</v>
      </c>
      <c r="G998" s="94" t="s">
        <v>506</v>
      </c>
      <c r="H998" s="94" t="s">
        <v>583</v>
      </c>
      <c r="I998" s="2" t="str">
        <f>IF(MONTH(B998)&lt;=Elaborazione!$C$1,G998&amp;H998,"")</f>
        <v>PersonaleMarketing</v>
      </c>
    </row>
    <row r="999" spans="1:9" ht="13.5" x14ac:dyDescent="0.35">
      <c r="A999" s="2" t="s">
        <v>621</v>
      </c>
      <c r="B999" s="5">
        <v>45352</v>
      </c>
      <c r="C999" s="93">
        <v>1286</v>
      </c>
      <c r="D999" s="93">
        <v>1192.44</v>
      </c>
      <c r="E999" s="93">
        <f t="shared" si="15"/>
        <v>-93.559999999999945</v>
      </c>
      <c r="F999" s="2" t="s">
        <v>514</v>
      </c>
      <c r="G999" s="94" t="s">
        <v>506</v>
      </c>
      <c r="H999" s="94" t="s">
        <v>583</v>
      </c>
      <c r="I999" s="2" t="str">
        <f>IF(MONTH(B999)&lt;=Elaborazione!$C$1,G999&amp;H999,"")</f>
        <v>PersonaleMarketing</v>
      </c>
    </row>
    <row r="1000" spans="1:9" ht="13.5" x14ac:dyDescent="0.35">
      <c r="A1000" s="2" t="s">
        <v>622</v>
      </c>
      <c r="B1000" s="5">
        <v>45352</v>
      </c>
      <c r="C1000" s="93">
        <v>190</v>
      </c>
      <c r="D1000" s="93">
        <v>743.74</v>
      </c>
      <c r="E1000" s="93">
        <f t="shared" si="15"/>
        <v>553.74</v>
      </c>
      <c r="F1000" s="2" t="s">
        <v>511</v>
      </c>
      <c r="G1000" s="94" t="s">
        <v>506</v>
      </c>
      <c r="H1000" s="94" t="s">
        <v>583</v>
      </c>
      <c r="I1000" s="2" t="str">
        <f>IF(MONTH(B1000)&lt;=Elaborazione!$C$1,G1000&amp;H1000,"")</f>
        <v>PersonaleMarketing</v>
      </c>
    </row>
    <row r="1001" spans="1:9" ht="13.5" x14ac:dyDescent="0.35">
      <c r="A1001" s="2" t="s">
        <v>623</v>
      </c>
      <c r="B1001" s="5">
        <v>45352</v>
      </c>
      <c r="C1001" s="93">
        <v>180</v>
      </c>
      <c r="D1001" s="93">
        <v>245</v>
      </c>
      <c r="E1001" s="93">
        <f t="shared" si="15"/>
        <v>65</v>
      </c>
      <c r="F1001" s="2" t="s">
        <v>515</v>
      </c>
      <c r="G1001" s="94" t="s">
        <v>506</v>
      </c>
      <c r="H1001" s="94" t="s">
        <v>583</v>
      </c>
      <c r="I1001" s="2" t="str">
        <f>IF(MONTH(B1001)&lt;=Elaborazione!$C$1,G1001&amp;H1001,"")</f>
        <v>PersonaleMarketing</v>
      </c>
    </row>
    <row r="1002" spans="1:9" ht="13.5" x14ac:dyDescent="0.35">
      <c r="A1002" s="2" t="s">
        <v>624</v>
      </c>
      <c r="B1002" s="5">
        <v>45352</v>
      </c>
      <c r="C1002" s="93">
        <v>1233</v>
      </c>
      <c r="D1002" s="93">
        <v>1296.69</v>
      </c>
      <c r="E1002" s="93">
        <f t="shared" si="15"/>
        <v>63.690000000000055</v>
      </c>
      <c r="F1002" s="2" t="s">
        <v>523</v>
      </c>
      <c r="G1002" s="94" t="s">
        <v>506</v>
      </c>
      <c r="H1002" s="94" t="s">
        <v>583</v>
      </c>
      <c r="I1002" s="2" t="str">
        <f>IF(MONTH(B1002)&lt;=Elaborazione!$C$1,G1002&amp;H1002,"")</f>
        <v>PersonaleMarketing</v>
      </c>
    </row>
    <row r="1003" spans="1:9" ht="13.5" x14ac:dyDescent="0.35">
      <c r="A1003" s="2" t="s">
        <v>314</v>
      </c>
      <c r="B1003" s="5">
        <v>45352</v>
      </c>
      <c r="C1003" s="93">
        <v>4000</v>
      </c>
      <c r="D1003" s="93"/>
      <c r="E1003" s="93">
        <f t="shared" si="15"/>
        <v>-4000</v>
      </c>
      <c r="F1003" s="2" t="s">
        <v>563</v>
      </c>
      <c r="G1003" s="94" t="s">
        <v>561</v>
      </c>
      <c r="H1003" s="94" t="s">
        <v>583</v>
      </c>
      <c r="I1003" s="2" t="str">
        <f>IF(MONTH(B1003)&lt;=Elaborazione!$C$1,G1003&amp;H1003,"")</f>
        <v>Ricerca del personaleMarketing</v>
      </c>
    </row>
    <row r="1004" spans="1:9" ht="13.5" x14ac:dyDescent="0.35">
      <c r="A1004" s="2" t="s">
        <v>338</v>
      </c>
      <c r="B1004" s="5">
        <v>45352</v>
      </c>
      <c r="C1004" s="93"/>
      <c r="D1004" s="93">
        <v>133.79</v>
      </c>
      <c r="E1004" s="93">
        <f t="shared" si="15"/>
        <v>133.79</v>
      </c>
      <c r="F1004" s="2" t="s">
        <v>548</v>
      </c>
      <c r="G1004" s="94" t="s">
        <v>540</v>
      </c>
      <c r="H1004" s="94" t="s">
        <v>583</v>
      </c>
      <c r="I1004" s="2" t="str">
        <f>IF(MONTH(B1004)&lt;=Elaborazione!$C$1,G1004&amp;H1004,"")</f>
        <v>Consulenze &amp; serviziMarketing</v>
      </c>
    </row>
    <row r="1005" spans="1:9" ht="13.5" x14ac:dyDescent="0.35">
      <c r="A1005" s="2" t="s">
        <v>306</v>
      </c>
      <c r="B1005" s="5">
        <v>45352</v>
      </c>
      <c r="C1005" s="93">
        <v>24472.666666666668</v>
      </c>
      <c r="D1005" s="93">
        <v>20240.12</v>
      </c>
      <c r="E1005" s="93">
        <f t="shared" si="15"/>
        <v>-4232.5466666666689</v>
      </c>
      <c r="F1005" s="2" t="s">
        <v>547</v>
      </c>
      <c r="G1005" s="94" t="s">
        <v>540</v>
      </c>
      <c r="H1005" s="94" t="s">
        <v>583</v>
      </c>
      <c r="I1005" s="2" t="str">
        <f>IF(MONTH(B1005)&lt;=Elaborazione!$C$1,G1005&amp;H1005,"")</f>
        <v>Consulenze &amp; serviziMarketing</v>
      </c>
    </row>
    <row r="1006" spans="1:9" ht="13.5" x14ac:dyDescent="0.35">
      <c r="A1006" s="2" t="s">
        <v>226</v>
      </c>
      <c r="B1006" s="5">
        <v>45352</v>
      </c>
      <c r="C1006" s="93"/>
      <c r="D1006" s="93">
        <v>-2632.88</v>
      </c>
      <c r="E1006" s="93">
        <f t="shared" si="15"/>
        <v>-2632.88</v>
      </c>
      <c r="F1006" s="2" t="s">
        <v>545</v>
      </c>
      <c r="G1006" s="94" t="s">
        <v>540</v>
      </c>
      <c r="H1006" s="94" t="s">
        <v>583</v>
      </c>
      <c r="I1006" s="2" t="str">
        <f>IF(MONTH(B1006)&lt;=Elaborazione!$C$1,G1006&amp;H1006,"")</f>
        <v>Consulenze &amp; serviziMarketing</v>
      </c>
    </row>
    <row r="1007" spans="1:9" ht="13.5" x14ac:dyDescent="0.35">
      <c r="A1007" s="2" t="s">
        <v>339</v>
      </c>
      <c r="B1007" s="5">
        <v>45352</v>
      </c>
      <c r="C1007" s="93"/>
      <c r="D1007" s="93">
        <v>382.83</v>
      </c>
      <c r="E1007" s="93">
        <f t="shared" si="15"/>
        <v>382.83</v>
      </c>
      <c r="F1007" s="2" t="s">
        <v>564</v>
      </c>
      <c r="G1007" s="94" t="s">
        <v>524</v>
      </c>
      <c r="H1007" s="94" t="s">
        <v>583</v>
      </c>
      <c r="I1007" s="2" t="str">
        <f>IF(MONTH(B1007)&lt;=Elaborazione!$C$1,G1007&amp;H1007,"")</f>
        <v>Spese generaliMarketing</v>
      </c>
    </row>
    <row r="1008" spans="1:9" ht="13.5" x14ac:dyDescent="0.35">
      <c r="A1008" s="2" t="s">
        <v>340</v>
      </c>
      <c r="B1008" s="5">
        <v>45352</v>
      </c>
      <c r="C1008" s="93"/>
      <c r="D1008" s="93">
        <v>1182.42</v>
      </c>
      <c r="E1008" s="93">
        <f t="shared" si="15"/>
        <v>1182.42</v>
      </c>
      <c r="F1008" s="2" t="s">
        <v>571</v>
      </c>
      <c r="G1008" s="94" t="s">
        <v>570</v>
      </c>
      <c r="H1008" s="94" t="s">
        <v>583</v>
      </c>
      <c r="I1008" s="2" t="str">
        <f>IF(MONTH(B1008)&lt;=Elaborazione!$C$1,G1008&amp;H1008,"")</f>
        <v>FormazioneMarketing</v>
      </c>
    </row>
    <row r="1009" spans="1:9" ht="13.5" x14ac:dyDescent="0.35">
      <c r="A1009" s="2" t="s">
        <v>342</v>
      </c>
      <c r="B1009" s="5">
        <v>45352</v>
      </c>
      <c r="C1009" s="93"/>
      <c r="D1009" s="93">
        <v>9927</v>
      </c>
      <c r="E1009" s="93">
        <f t="shared" si="15"/>
        <v>9927</v>
      </c>
      <c r="F1009" s="2" t="s">
        <v>573</v>
      </c>
      <c r="G1009" s="94" t="s">
        <v>570</v>
      </c>
      <c r="H1009" s="94" t="s">
        <v>583</v>
      </c>
      <c r="I1009" s="2" t="str">
        <f>IF(MONTH(B1009)&lt;=Elaborazione!$C$1,G1009&amp;H1009,"")</f>
        <v>FormazioneMarketing</v>
      </c>
    </row>
    <row r="1010" spans="1:9" ht="13.5" x14ac:dyDescent="0.35">
      <c r="A1010" s="2" t="s">
        <v>344</v>
      </c>
      <c r="B1010" s="5">
        <v>45352</v>
      </c>
      <c r="C1010" s="93"/>
      <c r="D1010" s="93">
        <v>25.91</v>
      </c>
      <c r="E1010" s="93">
        <f t="shared" si="15"/>
        <v>25.91</v>
      </c>
      <c r="F1010" s="2" t="s">
        <v>526</v>
      </c>
      <c r="G1010" s="94" t="s">
        <v>524</v>
      </c>
      <c r="H1010" s="94" t="s">
        <v>583</v>
      </c>
      <c r="I1010" s="2" t="str">
        <f>IF(MONTH(B1010)&lt;=Elaborazione!$C$1,G1010&amp;H1010,"")</f>
        <v>Spese generaliMarketing</v>
      </c>
    </row>
    <row r="1011" spans="1:9" ht="13.5" x14ac:dyDescent="0.35">
      <c r="A1011" s="2" t="s">
        <v>345</v>
      </c>
      <c r="B1011" s="5">
        <v>45352</v>
      </c>
      <c r="C1011" s="93"/>
      <c r="D1011" s="93">
        <v>680</v>
      </c>
      <c r="E1011" s="93">
        <f t="shared" si="15"/>
        <v>680</v>
      </c>
      <c r="F1011" s="2" t="s">
        <v>525</v>
      </c>
      <c r="G1011" s="94" t="s">
        <v>524</v>
      </c>
      <c r="H1011" s="94" t="s">
        <v>583</v>
      </c>
      <c r="I1011" s="2" t="str">
        <f>IF(MONTH(B1011)&lt;=Elaborazione!$C$1,G1011&amp;H1011,"")</f>
        <v>Spese generaliMarketing</v>
      </c>
    </row>
    <row r="1012" spans="1:9" ht="13.5" x14ac:dyDescent="0.35">
      <c r="A1012" s="2" t="s">
        <v>625</v>
      </c>
      <c r="B1012" s="5">
        <v>45352</v>
      </c>
      <c r="C1012" s="93">
        <v>2292</v>
      </c>
      <c r="D1012" s="93">
        <v>1555.54</v>
      </c>
      <c r="E1012" s="93">
        <f t="shared" si="15"/>
        <v>-736.46</v>
      </c>
      <c r="F1012" s="2" t="s">
        <v>512</v>
      </c>
      <c r="G1012" s="94" t="s">
        <v>506</v>
      </c>
      <c r="H1012" s="94" t="s">
        <v>583</v>
      </c>
      <c r="I1012" s="2" t="str">
        <f>IF(MONTH(B1012)&lt;=Elaborazione!$C$1,G1012&amp;H1012,"")</f>
        <v>PersonaleMarketing</v>
      </c>
    </row>
    <row r="1013" spans="1:9" ht="13.5" x14ac:dyDescent="0.35">
      <c r="A1013" s="2" t="s">
        <v>160</v>
      </c>
      <c r="B1013" s="5">
        <v>45352</v>
      </c>
      <c r="C1013" s="93"/>
      <c r="D1013" s="93">
        <v>258</v>
      </c>
      <c r="E1013" s="93">
        <f t="shared" si="15"/>
        <v>258</v>
      </c>
      <c r="F1013" s="2" t="s">
        <v>520</v>
      </c>
      <c r="G1013" s="94" t="s">
        <v>506</v>
      </c>
      <c r="H1013" s="94" t="s">
        <v>583</v>
      </c>
      <c r="I1013" s="2" t="str">
        <f>IF(MONTH(B1013)&lt;=Elaborazione!$C$1,G1013&amp;H1013,"")</f>
        <v>PersonaleMarketing</v>
      </c>
    </row>
    <row r="1014" spans="1:9" ht="13.5" x14ac:dyDescent="0.35">
      <c r="A1014" s="2" t="s">
        <v>626</v>
      </c>
      <c r="B1014" s="5">
        <v>45352</v>
      </c>
      <c r="C1014" s="93">
        <v>550</v>
      </c>
      <c r="D1014" s="93">
        <v>-34.03</v>
      </c>
      <c r="E1014" s="93">
        <f t="shared" si="15"/>
        <v>-584.03</v>
      </c>
      <c r="F1014" s="2" t="s">
        <v>513</v>
      </c>
      <c r="G1014" s="94" t="s">
        <v>506</v>
      </c>
      <c r="H1014" s="94" t="s">
        <v>583</v>
      </c>
      <c r="I1014" s="2" t="str">
        <f>IF(MONTH(B1014)&lt;=Elaborazione!$C$1,G1014&amp;H1014,"")</f>
        <v>PersonaleMarketing</v>
      </c>
    </row>
    <row r="1015" spans="1:9" ht="13.5" x14ac:dyDescent="0.35">
      <c r="A1015" s="2" t="s">
        <v>346</v>
      </c>
      <c r="B1015" s="5">
        <v>45352</v>
      </c>
      <c r="C1015" s="93"/>
      <c r="D1015" s="93">
        <v>7.2759576141834259E-12</v>
      </c>
      <c r="E1015" s="93">
        <f t="shared" si="15"/>
        <v>7.2759576141834259E-12</v>
      </c>
      <c r="F1015" s="2" t="s">
        <v>575</v>
      </c>
      <c r="G1015" s="94" t="s">
        <v>504</v>
      </c>
      <c r="H1015" s="94" t="s">
        <v>583</v>
      </c>
      <c r="I1015" s="2" t="str">
        <f>IF(MONTH(B1015)&lt;=Elaborazione!$C$1,G1015&amp;H1015,"")</f>
        <v>AllocazioniMarketing</v>
      </c>
    </row>
    <row r="1016" spans="1:9" ht="13.5" x14ac:dyDescent="0.35">
      <c r="A1016" s="2" t="s">
        <v>347</v>
      </c>
      <c r="B1016" s="5">
        <v>45352</v>
      </c>
      <c r="C1016" s="93"/>
      <c r="D1016" s="93">
        <v>-1497.03</v>
      </c>
      <c r="E1016" s="93">
        <f t="shared" si="15"/>
        <v>-1497.03</v>
      </c>
      <c r="F1016" s="2" t="s">
        <v>578</v>
      </c>
      <c r="G1016" s="94" t="s">
        <v>504</v>
      </c>
      <c r="H1016" s="94" t="s">
        <v>583</v>
      </c>
      <c r="I1016" s="2" t="str">
        <f>IF(MONTH(B1016)&lt;=Elaborazione!$C$1,G1016&amp;H1016,"")</f>
        <v>AllocazioniMarketing</v>
      </c>
    </row>
    <row r="1017" spans="1:9" ht="13.5" x14ac:dyDescent="0.35">
      <c r="A1017" s="2" t="s">
        <v>627</v>
      </c>
      <c r="B1017" s="5">
        <v>45352</v>
      </c>
      <c r="C1017" s="93">
        <v>4797</v>
      </c>
      <c r="D1017" s="93">
        <v>5060.8900000000003</v>
      </c>
      <c r="E1017" s="93">
        <f t="shared" si="15"/>
        <v>263.89000000000033</v>
      </c>
      <c r="F1017" s="2" t="s">
        <v>508</v>
      </c>
      <c r="G1017" s="94" t="s">
        <v>506</v>
      </c>
      <c r="H1017" s="94" t="s">
        <v>583</v>
      </c>
      <c r="I1017" s="2" t="str">
        <f>IF(MONTH(B1017)&lt;=Elaborazione!$C$1,G1017&amp;H1017,"")</f>
        <v>PersonaleMarketing</v>
      </c>
    </row>
    <row r="1018" spans="1:9" ht="13.5" x14ac:dyDescent="0.35">
      <c r="A1018" s="2" t="s">
        <v>239</v>
      </c>
      <c r="B1018" s="5">
        <v>45352</v>
      </c>
      <c r="C1018" s="93">
        <v>242</v>
      </c>
      <c r="D1018" s="93"/>
      <c r="E1018" s="93">
        <f t="shared" si="15"/>
        <v>-242</v>
      </c>
      <c r="F1018" s="2" t="s">
        <v>518</v>
      </c>
      <c r="G1018" s="94" t="s">
        <v>506</v>
      </c>
      <c r="H1018" s="94" t="s">
        <v>583</v>
      </c>
      <c r="I1018" s="2" t="str">
        <f>IF(MONTH(B1018)&lt;=Elaborazione!$C$1,G1018&amp;H1018,"")</f>
        <v>PersonaleMarketing</v>
      </c>
    </row>
    <row r="1019" spans="1:9" ht="13.5" x14ac:dyDescent="0.35">
      <c r="A1019" s="2" t="s">
        <v>628</v>
      </c>
      <c r="B1019" s="5">
        <v>45352</v>
      </c>
      <c r="C1019" s="93">
        <v>742</v>
      </c>
      <c r="D1019" s="93">
        <v>-2918.25</v>
      </c>
      <c r="E1019" s="93">
        <f t="shared" si="15"/>
        <v>-3660.25</v>
      </c>
      <c r="F1019" s="2" t="s">
        <v>509</v>
      </c>
      <c r="G1019" s="94" t="s">
        <v>506</v>
      </c>
      <c r="H1019" s="94" t="s">
        <v>583</v>
      </c>
      <c r="I1019" s="2" t="str">
        <f>IF(MONTH(B1019)&lt;=Elaborazione!$C$1,G1019&amp;H1019,"")</f>
        <v>PersonaleMarketing</v>
      </c>
    </row>
    <row r="1020" spans="1:9" ht="13.5" x14ac:dyDescent="0.35">
      <c r="A1020" s="2" t="s">
        <v>240</v>
      </c>
      <c r="B1020" s="5">
        <v>45352</v>
      </c>
      <c r="C1020" s="93">
        <v>12</v>
      </c>
      <c r="D1020" s="93"/>
      <c r="E1020" s="93">
        <f t="shared" si="15"/>
        <v>-12</v>
      </c>
      <c r="F1020" s="2" t="s">
        <v>519</v>
      </c>
      <c r="G1020" s="94" t="s">
        <v>506</v>
      </c>
      <c r="H1020" s="94" t="s">
        <v>583</v>
      </c>
      <c r="I1020" s="2" t="str">
        <f>IF(MONTH(B1020)&lt;=Elaborazione!$C$1,G1020&amp;H1020,"")</f>
        <v>PersonaleMarketing</v>
      </c>
    </row>
    <row r="1021" spans="1:9" ht="13.5" x14ac:dyDescent="0.35">
      <c r="A1021" s="2" t="s">
        <v>629</v>
      </c>
      <c r="B1021" s="5">
        <v>45352</v>
      </c>
      <c r="C1021" s="93">
        <v>2394</v>
      </c>
      <c r="D1021" s="93">
        <v>2593.81</v>
      </c>
      <c r="E1021" s="93">
        <f t="shared" si="15"/>
        <v>199.80999999999995</v>
      </c>
      <c r="F1021" s="2" t="s">
        <v>510</v>
      </c>
      <c r="G1021" s="94" t="s">
        <v>506</v>
      </c>
      <c r="H1021" s="94" t="s">
        <v>583</v>
      </c>
      <c r="I1021" s="2" t="str">
        <f>IF(MONTH(B1021)&lt;=Elaborazione!$C$1,G1021&amp;H1021,"")</f>
        <v>PersonaleMarketing</v>
      </c>
    </row>
    <row r="1022" spans="1:9" ht="13.5" x14ac:dyDescent="0.35">
      <c r="A1022" s="2" t="s">
        <v>630</v>
      </c>
      <c r="B1022" s="5">
        <v>45352</v>
      </c>
      <c r="C1022" s="93">
        <v>300</v>
      </c>
      <c r="D1022" s="93">
        <v>328.09</v>
      </c>
      <c r="E1022" s="93">
        <f t="shared" si="15"/>
        <v>28.089999999999975</v>
      </c>
      <c r="F1022" s="2" t="s">
        <v>514</v>
      </c>
      <c r="G1022" s="94" t="s">
        <v>506</v>
      </c>
      <c r="H1022" s="94" t="s">
        <v>583</v>
      </c>
      <c r="I1022" s="2" t="str">
        <f>IF(MONTH(B1022)&lt;=Elaborazione!$C$1,G1022&amp;H1022,"")</f>
        <v>PersonaleMarketing</v>
      </c>
    </row>
    <row r="1023" spans="1:9" ht="13.5" x14ac:dyDescent="0.35">
      <c r="A1023" s="2" t="s">
        <v>631</v>
      </c>
      <c r="B1023" s="5">
        <v>45352</v>
      </c>
      <c r="C1023" s="93">
        <v>20</v>
      </c>
      <c r="D1023" s="93">
        <v>19.739999999999998</v>
      </c>
      <c r="E1023" s="93">
        <f t="shared" si="15"/>
        <v>-0.26000000000000156</v>
      </c>
      <c r="F1023" s="2" t="s">
        <v>511</v>
      </c>
      <c r="G1023" s="94" t="s">
        <v>506</v>
      </c>
      <c r="H1023" s="94" t="s">
        <v>583</v>
      </c>
      <c r="I1023" s="2" t="str">
        <f>IF(MONTH(B1023)&lt;=Elaborazione!$C$1,G1023&amp;H1023,"")</f>
        <v>PersonaleMarketing</v>
      </c>
    </row>
    <row r="1024" spans="1:9" ht="13.5" x14ac:dyDescent="0.35">
      <c r="A1024" s="2" t="s">
        <v>632</v>
      </c>
      <c r="B1024" s="5">
        <v>45352</v>
      </c>
      <c r="C1024" s="93">
        <v>50</v>
      </c>
      <c r="D1024" s="93">
        <v>73.55</v>
      </c>
      <c r="E1024" s="93">
        <f t="shared" si="15"/>
        <v>23.549999999999997</v>
      </c>
      <c r="F1024" s="2" t="s">
        <v>515</v>
      </c>
      <c r="G1024" s="94" t="s">
        <v>506</v>
      </c>
      <c r="H1024" s="94" t="s">
        <v>583</v>
      </c>
      <c r="I1024" s="2" t="str">
        <f>IF(MONTH(B1024)&lt;=Elaborazione!$C$1,G1024&amp;H1024,"")</f>
        <v>PersonaleMarketing</v>
      </c>
    </row>
    <row r="1025" spans="1:9" ht="13.5" x14ac:dyDescent="0.35">
      <c r="A1025" s="2" t="s">
        <v>633</v>
      </c>
      <c r="B1025" s="5">
        <v>45352</v>
      </c>
      <c r="C1025" s="93">
        <v>1167</v>
      </c>
      <c r="D1025" s="93">
        <v>2542.85</v>
      </c>
      <c r="E1025" s="93">
        <f t="shared" si="15"/>
        <v>1375.85</v>
      </c>
      <c r="F1025" s="2" t="s">
        <v>523</v>
      </c>
      <c r="G1025" s="94" t="s">
        <v>506</v>
      </c>
      <c r="H1025" s="94" t="s">
        <v>583</v>
      </c>
      <c r="I1025" s="2" t="str">
        <f>IF(MONTH(B1025)&lt;=Elaborazione!$C$1,G1025&amp;H1025,"")</f>
        <v>PersonaleMarketing</v>
      </c>
    </row>
    <row r="1026" spans="1:9" ht="13.5" x14ac:dyDescent="0.35">
      <c r="A1026" s="2" t="s">
        <v>350</v>
      </c>
      <c r="B1026" s="5">
        <v>45352</v>
      </c>
      <c r="C1026" s="93"/>
      <c r="D1026" s="93">
        <v>8000</v>
      </c>
      <c r="E1026" s="93">
        <f t="shared" si="15"/>
        <v>8000</v>
      </c>
      <c r="F1026" s="2" t="s">
        <v>521</v>
      </c>
      <c r="G1026" s="2" t="s">
        <v>507</v>
      </c>
      <c r="H1026" s="2" t="s">
        <v>583</v>
      </c>
      <c r="I1026" s="2" t="str">
        <f>IF(MONTH(B1026)&lt;=Elaborazione!$C$1,G1026&amp;H1026,"")</f>
        <v>Consulenze tecnicheMarketing</v>
      </c>
    </row>
    <row r="1027" spans="1:9" ht="13.5" x14ac:dyDescent="0.35">
      <c r="A1027" s="2" t="s">
        <v>307</v>
      </c>
      <c r="B1027" s="5">
        <v>45352</v>
      </c>
      <c r="C1027" s="93">
        <v>30000</v>
      </c>
      <c r="D1027" s="93">
        <v>42110</v>
      </c>
      <c r="E1027" s="93">
        <f t="shared" ref="E1027:E1090" si="16">+D1027-C1027</f>
        <v>12110</v>
      </c>
      <c r="F1027" s="2" t="s">
        <v>553</v>
      </c>
      <c r="G1027" s="94" t="s">
        <v>550</v>
      </c>
      <c r="H1027" s="2" t="s">
        <v>583</v>
      </c>
      <c r="I1027" s="2" t="str">
        <f>IF(MONTH(B1027)&lt;=Elaborazione!$C$1,G1027&amp;H1027,"")</f>
        <v>Spese promozionaliMarketing</v>
      </c>
    </row>
    <row r="1028" spans="1:9" ht="13.5" x14ac:dyDescent="0.35">
      <c r="A1028" s="2" t="s">
        <v>216</v>
      </c>
      <c r="B1028" s="5">
        <v>45352</v>
      </c>
      <c r="C1028" s="93">
        <v>16000</v>
      </c>
      <c r="D1028" s="93">
        <v>16000</v>
      </c>
      <c r="E1028" s="93">
        <f t="shared" si="16"/>
        <v>0</v>
      </c>
      <c r="F1028" s="2" t="s">
        <v>560</v>
      </c>
      <c r="G1028" s="94" t="s">
        <v>550</v>
      </c>
      <c r="H1028" s="2" t="s">
        <v>583</v>
      </c>
      <c r="I1028" s="2" t="str">
        <f>IF(MONTH(B1028)&lt;=Elaborazione!$C$1,G1028&amp;H1028,"")</f>
        <v>Spese promozionaliMarketing</v>
      </c>
    </row>
    <row r="1029" spans="1:9" ht="13.5" x14ac:dyDescent="0.35">
      <c r="A1029" s="2" t="s">
        <v>214</v>
      </c>
      <c r="B1029" s="5">
        <v>45352</v>
      </c>
      <c r="C1029" s="93"/>
      <c r="D1029" s="93">
        <v>-1098.52</v>
      </c>
      <c r="E1029" s="93">
        <f t="shared" si="16"/>
        <v>-1098.52</v>
      </c>
      <c r="F1029" s="2" t="s">
        <v>552</v>
      </c>
      <c r="G1029" s="94" t="s">
        <v>550</v>
      </c>
      <c r="H1029" s="2" t="s">
        <v>583</v>
      </c>
      <c r="I1029" s="2" t="str">
        <f>IF(MONTH(B1029)&lt;=Elaborazione!$C$1,G1029&amp;H1029,"")</f>
        <v>Spese promozionaliMarketing</v>
      </c>
    </row>
    <row r="1030" spans="1:9" ht="13.5" x14ac:dyDescent="0.35">
      <c r="A1030" s="2" t="s">
        <v>215</v>
      </c>
      <c r="B1030" s="5">
        <v>45352</v>
      </c>
      <c r="C1030" s="93">
        <v>21377</v>
      </c>
      <c r="D1030" s="93">
        <v>34000</v>
      </c>
      <c r="E1030" s="93">
        <f t="shared" si="16"/>
        <v>12623</v>
      </c>
      <c r="F1030" s="2" t="s">
        <v>554</v>
      </c>
      <c r="G1030" s="94" t="s">
        <v>550</v>
      </c>
      <c r="H1030" s="2" t="s">
        <v>583</v>
      </c>
      <c r="I1030" s="2" t="str">
        <f>IF(MONTH(B1030)&lt;=Elaborazione!$C$1,G1030&amp;H1030,"")</f>
        <v>Spese promozionaliMarketing</v>
      </c>
    </row>
    <row r="1031" spans="1:9" ht="13.5" x14ac:dyDescent="0.35">
      <c r="A1031" s="2" t="s">
        <v>634</v>
      </c>
      <c r="B1031" s="5">
        <v>45352</v>
      </c>
      <c r="C1031" s="93">
        <v>1067</v>
      </c>
      <c r="D1031" s="93">
        <v>758.06</v>
      </c>
      <c r="E1031" s="93">
        <f t="shared" si="16"/>
        <v>-308.94000000000005</v>
      </c>
      <c r="F1031" s="2" t="s">
        <v>512</v>
      </c>
      <c r="G1031" s="94" t="s">
        <v>506</v>
      </c>
      <c r="H1031" s="2" t="s">
        <v>583</v>
      </c>
      <c r="I1031" s="2" t="str">
        <f>IF(MONTH(B1031)&lt;=Elaborazione!$C$1,G1031&amp;H1031,"")</f>
        <v>PersonaleMarketing</v>
      </c>
    </row>
    <row r="1032" spans="1:9" ht="13.5" x14ac:dyDescent="0.35">
      <c r="A1032" s="2" t="s">
        <v>161</v>
      </c>
      <c r="B1032" s="5">
        <v>45352</v>
      </c>
      <c r="C1032" s="93"/>
      <c r="D1032" s="93">
        <v>90</v>
      </c>
      <c r="E1032" s="93">
        <f t="shared" si="16"/>
        <v>90</v>
      </c>
      <c r="F1032" s="2" t="s">
        <v>520</v>
      </c>
      <c r="G1032" s="94" t="s">
        <v>506</v>
      </c>
      <c r="H1032" s="2" t="s">
        <v>583</v>
      </c>
      <c r="I1032" s="2" t="str">
        <f>IF(MONTH(B1032)&lt;=Elaborazione!$C$1,G1032&amp;H1032,"")</f>
        <v>PersonaleMarketing</v>
      </c>
    </row>
    <row r="1033" spans="1:9" ht="13.5" x14ac:dyDescent="0.35">
      <c r="A1033" s="2" t="s">
        <v>635</v>
      </c>
      <c r="B1033" s="5">
        <v>45352</v>
      </c>
      <c r="C1033" s="93">
        <v>275</v>
      </c>
      <c r="D1033" s="93">
        <v>263.99</v>
      </c>
      <c r="E1033" s="93">
        <f t="shared" si="16"/>
        <v>-11.009999999999991</v>
      </c>
      <c r="F1033" s="2" t="s">
        <v>513</v>
      </c>
      <c r="G1033" s="94" t="s">
        <v>506</v>
      </c>
      <c r="H1033" s="2" t="s">
        <v>583</v>
      </c>
      <c r="I1033" s="2" t="str">
        <f>IF(MONTH(B1033)&lt;=Elaborazione!$C$1,G1033&amp;H1033,"")</f>
        <v>PersonaleMarketing</v>
      </c>
    </row>
    <row r="1034" spans="1:9" ht="13.5" x14ac:dyDescent="0.35">
      <c r="A1034" s="2" t="s">
        <v>351</v>
      </c>
      <c r="B1034" s="5">
        <v>45352</v>
      </c>
      <c r="C1034" s="93"/>
      <c r="D1034" s="93">
        <v>-0.03</v>
      </c>
      <c r="E1034" s="93">
        <f t="shared" si="16"/>
        <v>-0.03</v>
      </c>
      <c r="F1034" s="2" t="s">
        <v>532</v>
      </c>
      <c r="G1034" s="2" t="s">
        <v>689</v>
      </c>
      <c r="H1034" s="2" t="s">
        <v>583</v>
      </c>
      <c r="I1034" s="2" t="str">
        <f>IF(MONTH(B1034)&lt;=Elaborazione!$C$1,G1034&amp;H1034,"")</f>
        <v>Imposte e tasseMarketing</v>
      </c>
    </row>
    <row r="1035" spans="1:9" ht="13.5" x14ac:dyDescent="0.35">
      <c r="A1035" s="2" t="s">
        <v>636</v>
      </c>
      <c r="B1035" s="5">
        <v>45352</v>
      </c>
      <c r="C1035" s="93">
        <v>4892</v>
      </c>
      <c r="D1035" s="93">
        <v>5200.7299999999996</v>
      </c>
      <c r="E1035" s="93">
        <f t="shared" si="16"/>
        <v>308.72999999999956</v>
      </c>
      <c r="F1035" s="2" t="s">
        <v>508</v>
      </c>
      <c r="G1035" s="94" t="s">
        <v>506</v>
      </c>
      <c r="H1035" s="2" t="s">
        <v>583</v>
      </c>
      <c r="I1035" s="2" t="str">
        <f>IF(MONTH(B1035)&lt;=Elaborazione!$C$1,G1035&amp;H1035,"")</f>
        <v>PersonaleMarketing</v>
      </c>
    </row>
    <row r="1036" spans="1:9" ht="13.5" x14ac:dyDescent="0.35">
      <c r="A1036" s="2" t="s">
        <v>241</v>
      </c>
      <c r="B1036" s="5">
        <v>45352</v>
      </c>
      <c r="C1036" s="93">
        <v>242</v>
      </c>
      <c r="D1036" s="93"/>
      <c r="E1036" s="93">
        <f t="shared" si="16"/>
        <v>-242</v>
      </c>
      <c r="F1036" s="2" t="s">
        <v>518</v>
      </c>
      <c r="G1036" s="94" t="s">
        <v>506</v>
      </c>
      <c r="H1036" s="2" t="s">
        <v>583</v>
      </c>
      <c r="I1036" s="2" t="str">
        <f>IF(MONTH(B1036)&lt;=Elaborazione!$C$1,G1036&amp;H1036,"")</f>
        <v>PersonaleMarketing</v>
      </c>
    </row>
    <row r="1037" spans="1:9" ht="13.5" x14ac:dyDescent="0.35">
      <c r="A1037" s="2" t="s">
        <v>637</v>
      </c>
      <c r="B1037" s="5">
        <v>45352</v>
      </c>
      <c r="C1037" s="93">
        <v>757</v>
      </c>
      <c r="D1037" s="93">
        <v>1615.78</v>
      </c>
      <c r="E1037" s="93">
        <f t="shared" si="16"/>
        <v>858.78</v>
      </c>
      <c r="F1037" s="2" t="s">
        <v>509</v>
      </c>
      <c r="G1037" s="94" t="s">
        <v>506</v>
      </c>
      <c r="H1037" s="2" t="s">
        <v>583</v>
      </c>
      <c r="I1037" s="2" t="str">
        <f>IF(MONTH(B1037)&lt;=Elaborazione!$C$1,G1037&amp;H1037,"")</f>
        <v>PersonaleMarketing</v>
      </c>
    </row>
    <row r="1038" spans="1:9" ht="13.5" x14ac:dyDescent="0.35">
      <c r="A1038" s="2" t="s">
        <v>242</v>
      </c>
      <c r="B1038" s="5">
        <v>45352</v>
      </c>
      <c r="C1038" s="93">
        <v>12</v>
      </c>
      <c r="D1038" s="93"/>
      <c r="E1038" s="93">
        <f t="shared" si="16"/>
        <v>-12</v>
      </c>
      <c r="F1038" s="2" t="s">
        <v>519</v>
      </c>
      <c r="G1038" s="94" t="s">
        <v>506</v>
      </c>
      <c r="H1038" s="2" t="s">
        <v>583</v>
      </c>
      <c r="I1038" s="2" t="str">
        <f>IF(MONTH(B1038)&lt;=Elaborazione!$C$1,G1038&amp;H1038,"")</f>
        <v>PersonaleMarketing</v>
      </c>
    </row>
    <row r="1039" spans="1:9" ht="13.5" x14ac:dyDescent="0.35">
      <c r="A1039" s="2" t="s">
        <v>638</v>
      </c>
      <c r="B1039" s="5">
        <v>45352</v>
      </c>
      <c r="C1039" s="93">
        <v>2440</v>
      </c>
      <c r="D1039" s="93">
        <v>4288.7</v>
      </c>
      <c r="E1039" s="93">
        <f t="shared" si="16"/>
        <v>1848.6999999999998</v>
      </c>
      <c r="F1039" s="2" t="s">
        <v>510</v>
      </c>
      <c r="G1039" s="94" t="s">
        <v>506</v>
      </c>
      <c r="H1039" s="2" t="s">
        <v>583</v>
      </c>
      <c r="I1039" s="2" t="str">
        <f>IF(MONTH(B1039)&lt;=Elaborazione!$C$1,G1039&amp;H1039,"")</f>
        <v>PersonaleMarketing</v>
      </c>
    </row>
    <row r="1040" spans="1:9" ht="13.5" x14ac:dyDescent="0.35">
      <c r="A1040" s="2" t="s">
        <v>639</v>
      </c>
      <c r="B1040" s="5">
        <v>45352</v>
      </c>
      <c r="C1040" s="93">
        <v>306</v>
      </c>
      <c r="D1040" s="93">
        <v>-817.98</v>
      </c>
      <c r="E1040" s="93">
        <f t="shared" si="16"/>
        <v>-1123.98</v>
      </c>
      <c r="F1040" s="2" t="s">
        <v>514</v>
      </c>
      <c r="G1040" s="94" t="s">
        <v>506</v>
      </c>
      <c r="H1040" s="2" t="s">
        <v>583</v>
      </c>
      <c r="I1040" s="2" t="str">
        <f>IF(MONTH(B1040)&lt;=Elaborazione!$C$1,G1040&amp;H1040,"")</f>
        <v>PersonaleMarketing</v>
      </c>
    </row>
    <row r="1041" spans="1:9" ht="13.5" x14ac:dyDescent="0.35">
      <c r="A1041" s="2" t="s">
        <v>640</v>
      </c>
      <c r="B1041" s="5">
        <v>45352</v>
      </c>
      <c r="C1041" s="93">
        <v>20</v>
      </c>
      <c r="D1041" s="93">
        <v>19.739999999999998</v>
      </c>
      <c r="E1041" s="93">
        <f t="shared" si="16"/>
        <v>-0.26000000000000156</v>
      </c>
      <c r="F1041" s="2" t="s">
        <v>511</v>
      </c>
      <c r="G1041" s="94" t="s">
        <v>506</v>
      </c>
      <c r="H1041" s="2" t="s">
        <v>583</v>
      </c>
      <c r="I1041" s="2" t="str">
        <f>IF(MONTH(B1041)&lt;=Elaborazione!$C$1,G1041&amp;H1041,"")</f>
        <v>PersonaleMarketing</v>
      </c>
    </row>
    <row r="1042" spans="1:9" ht="13.5" x14ac:dyDescent="0.35">
      <c r="A1042" s="2" t="s">
        <v>641</v>
      </c>
      <c r="B1042" s="5">
        <v>45352</v>
      </c>
      <c r="C1042" s="93">
        <v>50</v>
      </c>
      <c r="D1042" s="93">
        <v>0</v>
      </c>
      <c r="E1042" s="93">
        <f t="shared" si="16"/>
        <v>-50</v>
      </c>
      <c r="F1042" s="2" t="s">
        <v>515</v>
      </c>
      <c r="G1042" s="94" t="s">
        <v>506</v>
      </c>
      <c r="H1042" s="2" t="s">
        <v>583</v>
      </c>
      <c r="I1042" s="2" t="str">
        <f>IF(MONTH(B1042)&lt;=Elaborazione!$C$1,G1042&amp;H1042,"")</f>
        <v>PersonaleMarketing</v>
      </c>
    </row>
    <row r="1043" spans="1:9" ht="13.5" x14ac:dyDescent="0.35">
      <c r="A1043" s="2" t="s">
        <v>642</v>
      </c>
      <c r="B1043" s="5">
        <v>45352</v>
      </c>
      <c r="C1043" s="93">
        <v>1167</v>
      </c>
      <c r="D1043" s="93">
        <v>340.31</v>
      </c>
      <c r="E1043" s="93">
        <f t="shared" si="16"/>
        <v>-826.69</v>
      </c>
      <c r="F1043" s="2" t="s">
        <v>523</v>
      </c>
      <c r="G1043" s="94" t="s">
        <v>506</v>
      </c>
      <c r="H1043" s="2" t="s">
        <v>583</v>
      </c>
      <c r="I1043" s="2" t="str">
        <f>IF(MONTH(B1043)&lt;=Elaborazione!$C$1,G1043&amp;H1043,"")</f>
        <v>PersonaleMarketing</v>
      </c>
    </row>
    <row r="1044" spans="1:9" ht="13.5" x14ac:dyDescent="0.35">
      <c r="A1044" s="2" t="s">
        <v>352</v>
      </c>
      <c r="B1044" s="5">
        <v>45352</v>
      </c>
      <c r="C1044" s="93"/>
      <c r="D1044" s="93">
        <v>-0.04</v>
      </c>
      <c r="E1044" s="93">
        <f t="shared" si="16"/>
        <v>-0.04</v>
      </c>
      <c r="F1044" s="2" t="s">
        <v>547</v>
      </c>
      <c r="G1044" s="94" t="s">
        <v>540</v>
      </c>
      <c r="H1044" s="2" t="s">
        <v>583</v>
      </c>
      <c r="I1044" s="2" t="str">
        <f>IF(MONTH(B1044)&lt;=Elaborazione!$C$1,G1044&amp;H1044,"")</f>
        <v>Consulenze &amp; serviziMarketing</v>
      </c>
    </row>
    <row r="1045" spans="1:9" ht="13.5" x14ac:dyDescent="0.35">
      <c r="A1045" s="2" t="s">
        <v>218</v>
      </c>
      <c r="B1045" s="5">
        <v>45352</v>
      </c>
      <c r="C1045" s="93">
        <v>3117</v>
      </c>
      <c r="D1045" s="93"/>
      <c r="E1045" s="93">
        <f t="shared" si="16"/>
        <v>-3117</v>
      </c>
      <c r="F1045" s="2" t="s">
        <v>545</v>
      </c>
      <c r="G1045" s="94" t="s">
        <v>540</v>
      </c>
      <c r="H1045" s="2" t="s">
        <v>583</v>
      </c>
      <c r="I1045" s="2" t="str">
        <f>IF(MONTH(B1045)&lt;=Elaborazione!$C$1,G1045&amp;H1045,"")</f>
        <v>Consulenze &amp; serviziMarketing</v>
      </c>
    </row>
    <row r="1046" spans="1:9" ht="13.5" x14ac:dyDescent="0.35">
      <c r="A1046" s="2" t="s">
        <v>353</v>
      </c>
      <c r="B1046" s="5">
        <v>45352</v>
      </c>
      <c r="C1046" s="93"/>
      <c r="D1046" s="93">
        <v>26.2</v>
      </c>
      <c r="E1046" s="93">
        <f t="shared" si="16"/>
        <v>26.2</v>
      </c>
      <c r="F1046" s="2" t="s">
        <v>564</v>
      </c>
      <c r="G1046" s="94" t="s">
        <v>524</v>
      </c>
      <c r="H1046" s="2" t="s">
        <v>583</v>
      </c>
      <c r="I1046" s="2" t="str">
        <f>IF(MONTH(B1046)&lt;=Elaborazione!$C$1,G1046&amp;H1046,"")</f>
        <v>Spese generaliMarketing</v>
      </c>
    </row>
    <row r="1047" spans="1:9" ht="13.5" x14ac:dyDescent="0.35">
      <c r="A1047" s="2" t="s">
        <v>308</v>
      </c>
      <c r="B1047" s="5">
        <v>45352</v>
      </c>
      <c r="C1047" s="93"/>
      <c r="D1047" s="93">
        <v>23868.1</v>
      </c>
      <c r="E1047" s="93">
        <f t="shared" si="16"/>
        <v>23868.1</v>
      </c>
      <c r="F1047" s="2" t="s">
        <v>553</v>
      </c>
      <c r="G1047" s="94" t="s">
        <v>550</v>
      </c>
      <c r="H1047" s="2" t="s">
        <v>583</v>
      </c>
      <c r="I1047" s="2" t="str">
        <f>IF(MONTH(B1047)&lt;=Elaborazione!$C$1,G1047&amp;H1047,"")</f>
        <v>Spese promozionaliMarketing</v>
      </c>
    </row>
    <row r="1048" spans="1:9" ht="13.5" x14ac:dyDescent="0.35">
      <c r="A1048" s="2" t="s">
        <v>310</v>
      </c>
      <c r="B1048" s="5">
        <v>45352</v>
      </c>
      <c r="C1048" s="93"/>
      <c r="D1048" s="93">
        <v>-654.26000000000204</v>
      </c>
      <c r="E1048" s="93">
        <f t="shared" si="16"/>
        <v>-654.26000000000204</v>
      </c>
      <c r="F1048" s="2" t="s">
        <v>560</v>
      </c>
      <c r="G1048" s="94" t="s">
        <v>550</v>
      </c>
      <c r="H1048" s="2" t="s">
        <v>583</v>
      </c>
      <c r="I1048" s="2" t="str">
        <f>IF(MONTH(B1048)&lt;=Elaborazione!$C$1,G1048&amp;H1048,"")</f>
        <v>Spese promozionaliMarketing</v>
      </c>
    </row>
    <row r="1049" spans="1:9" ht="13.5" x14ac:dyDescent="0.35">
      <c r="A1049" s="2" t="s">
        <v>217</v>
      </c>
      <c r="B1049" s="5">
        <v>45352</v>
      </c>
      <c r="C1049" s="93">
        <v>34000</v>
      </c>
      <c r="D1049" s="93">
        <v>55039.26</v>
      </c>
      <c r="E1049" s="93">
        <f t="shared" si="16"/>
        <v>21039.260000000002</v>
      </c>
      <c r="F1049" s="2" t="s">
        <v>552</v>
      </c>
      <c r="G1049" s="94" t="s">
        <v>550</v>
      </c>
      <c r="H1049" s="2" t="s">
        <v>583</v>
      </c>
      <c r="I1049" s="2" t="str">
        <f>IF(MONTH(B1049)&lt;=Elaborazione!$C$1,G1049&amp;H1049,"")</f>
        <v>Spese promozionaliMarketing</v>
      </c>
    </row>
    <row r="1050" spans="1:9" ht="13.5" x14ac:dyDescent="0.35">
      <c r="A1050" s="2" t="s">
        <v>309</v>
      </c>
      <c r="B1050" s="5">
        <v>45352</v>
      </c>
      <c r="C1050" s="93"/>
      <c r="D1050" s="93">
        <v>6521</v>
      </c>
      <c r="E1050" s="93">
        <f t="shared" si="16"/>
        <v>6521</v>
      </c>
      <c r="F1050" s="2" t="s">
        <v>559</v>
      </c>
      <c r="G1050" s="94" t="s">
        <v>550</v>
      </c>
      <c r="H1050" s="2" t="s">
        <v>583</v>
      </c>
      <c r="I1050" s="2" t="str">
        <f>IF(MONTH(B1050)&lt;=Elaborazione!$C$1,G1050&amp;H1050,"")</f>
        <v>Spese promozionaliMarketing</v>
      </c>
    </row>
    <row r="1051" spans="1:9" ht="13.5" x14ac:dyDescent="0.35">
      <c r="A1051" s="2" t="s">
        <v>354</v>
      </c>
      <c r="B1051" s="5">
        <v>45352</v>
      </c>
      <c r="C1051" s="93"/>
      <c r="D1051" s="93">
        <v>290.01</v>
      </c>
      <c r="E1051" s="93">
        <f t="shared" si="16"/>
        <v>290.01</v>
      </c>
      <c r="F1051" s="2" t="s">
        <v>525</v>
      </c>
      <c r="G1051" s="94" t="s">
        <v>524</v>
      </c>
      <c r="H1051" s="2" t="s">
        <v>583</v>
      </c>
      <c r="I1051" s="2" t="str">
        <f>IF(MONTH(B1051)&lt;=Elaborazione!$C$1,G1051&amp;H1051,"")</f>
        <v>Spese generaliMarketing</v>
      </c>
    </row>
    <row r="1052" spans="1:9" ht="13.5" x14ac:dyDescent="0.35">
      <c r="A1052" s="2" t="s">
        <v>643</v>
      </c>
      <c r="B1052" s="5">
        <v>45352</v>
      </c>
      <c r="C1052" s="93">
        <v>1067</v>
      </c>
      <c r="D1052" s="93">
        <v>634.88</v>
      </c>
      <c r="E1052" s="93">
        <f t="shared" si="16"/>
        <v>-432.12</v>
      </c>
      <c r="F1052" s="2" t="s">
        <v>512</v>
      </c>
      <c r="G1052" s="94" t="s">
        <v>506</v>
      </c>
      <c r="H1052" s="2" t="s">
        <v>583</v>
      </c>
      <c r="I1052" s="2" t="str">
        <f>IF(MONTH(B1052)&lt;=Elaborazione!$C$1,G1052&amp;H1052,"")</f>
        <v>PersonaleMarketing</v>
      </c>
    </row>
    <row r="1053" spans="1:9" ht="13.5" x14ac:dyDescent="0.35">
      <c r="A1053" s="2" t="s">
        <v>162</v>
      </c>
      <c r="B1053" s="5">
        <v>45352</v>
      </c>
      <c r="C1053" s="93"/>
      <c r="D1053" s="93">
        <v>224</v>
      </c>
      <c r="E1053" s="93">
        <f t="shared" si="16"/>
        <v>224</v>
      </c>
      <c r="F1053" s="2" t="s">
        <v>520</v>
      </c>
      <c r="G1053" s="94" t="s">
        <v>506</v>
      </c>
      <c r="H1053" s="2" t="s">
        <v>583</v>
      </c>
      <c r="I1053" s="2" t="str">
        <f>IF(MONTH(B1053)&lt;=Elaborazione!$C$1,G1053&amp;H1053,"")</f>
        <v>PersonaleMarketing</v>
      </c>
    </row>
    <row r="1054" spans="1:9" ht="13.5" x14ac:dyDescent="0.35">
      <c r="A1054" s="2" t="s">
        <v>644</v>
      </c>
      <c r="B1054" s="5">
        <v>45352</v>
      </c>
      <c r="C1054" s="93">
        <v>275</v>
      </c>
      <c r="D1054" s="93">
        <v>-303.04000000000002</v>
      </c>
      <c r="E1054" s="93">
        <f t="shared" si="16"/>
        <v>-578.04</v>
      </c>
      <c r="F1054" s="2" t="s">
        <v>513</v>
      </c>
      <c r="G1054" s="94" t="s">
        <v>506</v>
      </c>
      <c r="H1054" s="2" t="s">
        <v>583</v>
      </c>
      <c r="I1054" s="2" t="str">
        <f>IF(MONTH(B1054)&lt;=Elaborazione!$C$1,G1054&amp;H1054,"")</f>
        <v>PersonaleMarketing</v>
      </c>
    </row>
    <row r="1055" spans="1:9" ht="13.5" x14ac:dyDescent="0.35">
      <c r="A1055" s="2" t="s">
        <v>355</v>
      </c>
      <c r="B1055" s="5">
        <v>45352</v>
      </c>
      <c r="C1055" s="93"/>
      <c r="D1055" s="93">
        <v>-0.03</v>
      </c>
      <c r="E1055" s="93">
        <f t="shared" si="16"/>
        <v>-0.03</v>
      </c>
      <c r="F1055" s="2" t="s">
        <v>532</v>
      </c>
      <c r="G1055" s="2" t="s">
        <v>689</v>
      </c>
      <c r="H1055" s="2" t="s">
        <v>583</v>
      </c>
      <c r="I1055" s="2" t="str">
        <f>IF(MONTH(B1055)&lt;=Elaborazione!$C$1,G1055&amp;H1055,"")</f>
        <v>Imposte e tasseMarketing</v>
      </c>
    </row>
    <row r="1056" spans="1:9" ht="13.5" x14ac:dyDescent="0.35">
      <c r="A1056" s="2" t="s">
        <v>645</v>
      </c>
      <c r="B1056" s="5">
        <v>45352</v>
      </c>
      <c r="C1056" s="93">
        <v>9443</v>
      </c>
      <c r="D1056" s="93">
        <v>9986.11</v>
      </c>
      <c r="E1056" s="93">
        <f t="shared" si="16"/>
        <v>543.11000000000058</v>
      </c>
      <c r="F1056" s="2" t="s">
        <v>508</v>
      </c>
      <c r="G1056" s="94" t="s">
        <v>506</v>
      </c>
      <c r="H1056" s="2" t="s">
        <v>583</v>
      </c>
      <c r="I1056" s="2" t="str">
        <f>IF(MONTH(B1056)&lt;=Elaborazione!$C$1,G1056&amp;H1056,"")</f>
        <v>PersonaleMarketing</v>
      </c>
    </row>
    <row r="1057" spans="1:9" ht="13.5" x14ac:dyDescent="0.35">
      <c r="A1057" s="2" t="s">
        <v>243</v>
      </c>
      <c r="B1057" s="5">
        <v>45352</v>
      </c>
      <c r="C1057" s="93">
        <v>483</v>
      </c>
      <c r="D1057" s="93"/>
      <c r="E1057" s="93">
        <f t="shared" si="16"/>
        <v>-483</v>
      </c>
      <c r="F1057" s="2" t="s">
        <v>518</v>
      </c>
      <c r="G1057" s="94" t="s">
        <v>506</v>
      </c>
      <c r="H1057" s="2" t="s">
        <v>583</v>
      </c>
      <c r="I1057" s="2" t="str">
        <f>IF(MONTH(B1057)&lt;=Elaborazione!$C$1,G1057&amp;H1057,"")</f>
        <v>PersonaleMarketing</v>
      </c>
    </row>
    <row r="1058" spans="1:9" ht="13.5" x14ac:dyDescent="0.35">
      <c r="A1058" s="2" t="s">
        <v>646</v>
      </c>
      <c r="B1058" s="5">
        <v>45352</v>
      </c>
      <c r="C1058" s="93">
        <v>1120</v>
      </c>
      <c r="D1058" s="93">
        <v>-285.77</v>
      </c>
      <c r="E1058" s="93">
        <f t="shared" si="16"/>
        <v>-1405.77</v>
      </c>
      <c r="F1058" s="2" t="s">
        <v>509</v>
      </c>
      <c r="G1058" s="94" t="s">
        <v>506</v>
      </c>
      <c r="H1058" s="2" t="s">
        <v>583</v>
      </c>
      <c r="I1058" s="2" t="str">
        <f>IF(MONTH(B1058)&lt;=Elaborazione!$C$1,G1058&amp;H1058,"")</f>
        <v>PersonaleMarketing</v>
      </c>
    </row>
    <row r="1059" spans="1:9" ht="13.5" x14ac:dyDescent="0.35">
      <c r="A1059" s="2" t="s">
        <v>244</v>
      </c>
      <c r="B1059" s="5">
        <v>45352</v>
      </c>
      <c r="C1059" s="93">
        <v>24</v>
      </c>
      <c r="D1059" s="93"/>
      <c r="E1059" s="93">
        <f t="shared" si="16"/>
        <v>-24</v>
      </c>
      <c r="F1059" s="2" t="s">
        <v>519</v>
      </c>
      <c r="G1059" s="94" t="s">
        <v>506</v>
      </c>
      <c r="H1059" s="2" t="s">
        <v>583</v>
      </c>
      <c r="I1059" s="2" t="str">
        <f>IF(MONTH(B1059)&lt;=Elaborazione!$C$1,G1059&amp;H1059,"")</f>
        <v>PersonaleMarketing</v>
      </c>
    </row>
    <row r="1060" spans="1:9" ht="13.5" x14ac:dyDescent="0.35">
      <c r="A1060" s="2" t="s">
        <v>647</v>
      </c>
      <c r="B1060" s="5">
        <v>45352</v>
      </c>
      <c r="C1060" s="93">
        <v>4580</v>
      </c>
      <c r="D1060" s="93">
        <v>6978.43</v>
      </c>
      <c r="E1060" s="93">
        <f t="shared" si="16"/>
        <v>2398.4300000000003</v>
      </c>
      <c r="F1060" s="2" t="s">
        <v>510</v>
      </c>
      <c r="G1060" s="94" t="s">
        <v>506</v>
      </c>
      <c r="H1060" s="2" t="s">
        <v>583</v>
      </c>
      <c r="I1060" s="2" t="str">
        <f>IF(MONTH(B1060)&lt;=Elaborazione!$C$1,G1060&amp;H1060,"")</f>
        <v>PersonaleMarketing</v>
      </c>
    </row>
    <row r="1061" spans="1:9" ht="13.5" x14ac:dyDescent="0.35">
      <c r="A1061" s="2" t="s">
        <v>163</v>
      </c>
      <c r="B1061" s="5">
        <v>45352</v>
      </c>
      <c r="C1061" s="93"/>
      <c r="D1061" s="93">
        <v>674.1</v>
      </c>
      <c r="E1061" s="93">
        <f t="shared" si="16"/>
        <v>674.1</v>
      </c>
      <c r="F1061" s="2" t="s">
        <v>514</v>
      </c>
      <c r="G1061" s="94" t="s">
        <v>506</v>
      </c>
      <c r="H1061" s="2" t="s">
        <v>583</v>
      </c>
      <c r="I1061" s="2" t="str">
        <f>IF(MONTH(B1061)&lt;=Elaborazione!$C$1,G1061&amp;H1061,"")</f>
        <v>PersonaleMarketing</v>
      </c>
    </row>
    <row r="1062" spans="1:9" ht="13.5" x14ac:dyDescent="0.35">
      <c r="A1062" s="2" t="s">
        <v>648</v>
      </c>
      <c r="B1062" s="5">
        <v>45352</v>
      </c>
      <c r="C1062" s="93">
        <v>20</v>
      </c>
      <c r="D1062" s="93">
        <v>39.56</v>
      </c>
      <c r="E1062" s="93">
        <f t="shared" si="16"/>
        <v>19.560000000000002</v>
      </c>
      <c r="F1062" s="2" t="s">
        <v>511</v>
      </c>
      <c r="G1062" s="94" t="s">
        <v>506</v>
      </c>
      <c r="H1062" s="2" t="s">
        <v>583</v>
      </c>
      <c r="I1062" s="2" t="str">
        <f>IF(MONTH(B1062)&lt;=Elaborazione!$C$1,G1062&amp;H1062,"")</f>
        <v>PersonaleMarketing</v>
      </c>
    </row>
    <row r="1063" spans="1:9" ht="13.5" x14ac:dyDescent="0.35">
      <c r="A1063" s="2" t="s">
        <v>649</v>
      </c>
      <c r="B1063" s="5">
        <v>45352</v>
      </c>
      <c r="C1063" s="93">
        <v>130</v>
      </c>
      <c r="D1063" s="93">
        <v>1149.3</v>
      </c>
      <c r="E1063" s="93">
        <f t="shared" si="16"/>
        <v>1019.3</v>
      </c>
      <c r="F1063" s="2" t="s">
        <v>515</v>
      </c>
      <c r="G1063" s="94" t="s">
        <v>506</v>
      </c>
      <c r="H1063" s="2" t="s">
        <v>583</v>
      </c>
      <c r="I1063" s="2" t="str">
        <f>IF(MONTH(B1063)&lt;=Elaborazione!$C$1,G1063&amp;H1063,"")</f>
        <v>PersonaleMarketing</v>
      </c>
    </row>
    <row r="1064" spans="1:9" ht="13.5" x14ac:dyDescent="0.35">
      <c r="A1064" s="2" t="s">
        <v>0</v>
      </c>
      <c r="B1064" s="5">
        <v>45352</v>
      </c>
      <c r="C1064" s="93">
        <v>2508</v>
      </c>
      <c r="D1064" s="93">
        <v>3993.78</v>
      </c>
      <c r="E1064" s="93">
        <f t="shared" si="16"/>
        <v>1485.7800000000002</v>
      </c>
      <c r="F1064" s="2" t="s">
        <v>523</v>
      </c>
      <c r="G1064" s="94" t="s">
        <v>506</v>
      </c>
      <c r="H1064" s="2" t="s">
        <v>583</v>
      </c>
      <c r="I1064" s="2" t="str">
        <f>IF(MONTH(B1064)&lt;=Elaborazione!$C$1,G1064&amp;H1064,"")</f>
        <v>PersonaleMarketing</v>
      </c>
    </row>
    <row r="1065" spans="1:9" ht="13.5" x14ac:dyDescent="0.35">
      <c r="A1065" s="2" t="s">
        <v>356</v>
      </c>
      <c r="B1065" s="5">
        <v>45352</v>
      </c>
      <c r="C1065" s="93"/>
      <c r="D1065" s="93">
        <v>-0.02</v>
      </c>
      <c r="E1065" s="93">
        <f t="shared" si="16"/>
        <v>-0.02</v>
      </c>
      <c r="F1065" s="2" t="s">
        <v>547</v>
      </c>
      <c r="G1065" s="94" t="s">
        <v>540</v>
      </c>
      <c r="H1065" s="2" t="s">
        <v>583</v>
      </c>
      <c r="I1065" s="2" t="str">
        <f>IF(MONTH(B1065)&lt;=Elaborazione!$C$1,G1065&amp;H1065,"")</f>
        <v>Consulenze &amp; serviziMarketing</v>
      </c>
    </row>
    <row r="1066" spans="1:9" ht="13.5" x14ac:dyDescent="0.35">
      <c r="A1066" s="2" t="s">
        <v>318</v>
      </c>
      <c r="B1066" s="5">
        <v>45352</v>
      </c>
      <c r="C1066" s="93">
        <v>290</v>
      </c>
      <c r="D1066" s="93">
        <v>4000</v>
      </c>
      <c r="E1066" s="93">
        <f t="shared" si="16"/>
        <v>3710</v>
      </c>
      <c r="F1066" s="2" t="s">
        <v>573</v>
      </c>
      <c r="G1066" s="94" t="s">
        <v>570</v>
      </c>
      <c r="H1066" s="2" t="s">
        <v>583</v>
      </c>
      <c r="I1066" s="2" t="str">
        <f>IF(MONTH(B1066)&lt;=Elaborazione!$C$1,G1066&amp;H1066,"")</f>
        <v>FormazioneMarketing</v>
      </c>
    </row>
    <row r="1067" spans="1:9" ht="13.5" x14ac:dyDescent="0.35">
      <c r="A1067" s="2" t="s">
        <v>221</v>
      </c>
      <c r="B1067" s="5">
        <v>45352</v>
      </c>
      <c r="C1067" s="93"/>
      <c r="D1067" s="93">
        <v>56734.22</v>
      </c>
      <c r="E1067" s="93">
        <f t="shared" si="16"/>
        <v>56734.22</v>
      </c>
      <c r="F1067" s="2" t="s">
        <v>553</v>
      </c>
      <c r="G1067" s="94" t="s">
        <v>550</v>
      </c>
      <c r="H1067" s="2" t="s">
        <v>583</v>
      </c>
      <c r="I1067" s="2" t="str">
        <f>IF(MONTH(B1067)&lt;=Elaborazione!$C$1,G1067&amp;H1067,"")</f>
        <v>Spese promozionaliMarketing</v>
      </c>
    </row>
    <row r="1068" spans="1:9" ht="13.5" x14ac:dyDescent="0.35">
      <c r="A1068" s="2" t="s">
        <v>223</v>
      </c>
      <c r="B1068" s="5">
        <v>45352</v>
      </c>
      <c r="C1068" s="93">
        <v>11250</v>
      </c>
      <c r="D1068" s="93">
        <v>11250</v>
      </c>
      <c r="E1068" s="93">
        <f t="shared" si="16"/>
        <v>0</v>
      </c>
      <c r="F1068" s="2" t="s">
        <v>560</v>
      </c>
      <c r="G1068" s="94" t="s">
        <v>550</v>
      </c>
      <c r="H1068" s="2" t="s">
        <v>583</v>
      </c>
      <c r="I1068" s="2" t="str">
        <f>IF(MONTH(B1068)&lt;=Elaborazione!$C$1,G1068&amp;H1068,"")</f>
        <v>Spese promozionaliMarketing</v>
      </c>
    </row>
    <row r="1069" spans="1:9" ht="13.5" x14ac:dyDescent="0.35">
      <c r="A1069" s="2" t="s">
        <v>219</v>
      </c>
      <c r="B1069" s="5">
        <v>45352</v>
      </c>
      <c r="C1069" s="93">
        <v>57756</v>
      </c>
      <c r="D1069" s="93">
        <v>81648.789999999994</v>
      </c>
      <c r="E1069" s="93">
        <f t="shared" si="16"/>
        <v>23892.789999999994</v>
      </c>
      <c r="F1069" s="2" t="s">
        <v>552</v>
      </c>
      <c r="G1069" s="94" t="s">
        <v>550</v>
      </c>
      <c r="H1069" s="2" t="s">
        <v>583</v>
      </c>
      <c r="I1069" s="2" t="str">
        <f>IF(MONTH(B1069)&lt;=Elaborazione!$C$1,G1069&amp;H1069,"")</f>
        <v>Spese promozionaliMarketing</v>
      </c>
    </row>
    <row r="1070" spans="1:9" ht="13.5" x14ac:dyDescent="0.35">
      <c r="A1070" s="2" t="s">
        <v>220</v>
      </c>
      <c r="B1070" s="5">
        <v>45352</v>
      </c>
      <c r="C1070" s="93"/>
      <c r="D1070" s="93">
        <v>28417.66</v>
      </c>
      <c r="E1070" s="93">
        <f t="shared" si="16"/>
        <v>28417.66</v>
      </c>
      <c r="F1070" s="2" t="s">
        <v>554</v>
      </c>
      <c r="G1070" s="94" t="s">
        <v>550</v>
      </c>
      <c r="H1070" s="2" t="s">
        <v>583</v>
      </c>
      <c r="I1070" s="2" t="str">
        <f>IF(MONTH(B1070)&lt;=Elaborazione!$C$1,G1070&amp;H1070,"")</f>
        <v>Spese promozionaliMarketing</v>
      </c>
    </row>
    <row r="1071" spans="1:9" ht="13.5" x14ac:dyDescent="0.35">
      <c r="A1071" s="2" t="s">
        <v>1</v>
      </c>
      <c r="B1071" s="5">
        <v>45352</v>
      </c>
      <c r="C1071" s="93">
        <v>1067</v>
      </c>
      <c r="D1071" s="93">
        <v>1672.26</v>
      </c>
      <c r="E1071" s="93">
        <f t="shared" si="16"/>
        <v>605.26</v>
      </c>
      <c r="F1071" s="2" t="s">
        <v>512</v>
      </c>
      <c r="G1071" s="94" t="s">
        <v>506</v>
      </c>
      <c r="H1071" s="2" t="s">
        <v>583</v>
      </c>
      <c r="I1071" s="2" t="str">
        <f>IF(MONTH(B1071)&lt;=Elaborazione!$C$1,G1071&amp;H1071,"")</f>
        <v>PersonaleMarketing</v>
      </c>
    </row>
    <row r="1072" spans="1:9" ht="13.5" x14ac:dyDescent="0.35">
      <c r="A1072" s="2" t="s">
        <v>164</v>
      </c>
      <c r="B1072" s="5">
        <v>45352</v>
      </c>
      <c r="C1072" s="93"/>
      <c r="D1072" s="93">
        <v>446</v>
      </c>
      <c r="E1072" s="93">
        <f t="shared" si="16"/>
        <v>446</v>
      </c>
      <c r="F1072" s="2" t="s">
        <v>520</v>
      </c>
      <c r="G1072" s="94" t="s">
        <v>506</v>
      </c>
      <c r="H1072" s="2" t="s">
        <v>583</v>
      </c>
      <c r="I1072" s="2" t="str">
        <f>IF(MONTH(B1072)&lt;=Elaborazione!$C$1,G1072&amp;H1072,"")</f>
        <v>PersonaleMarketing</v>
      </c>
    </row>
    <row r="1073" spans="1:9" ht="13.5" x14ac:dyDescent="0.35">
      <c r="A1073" s="2" t="s">
        <v>2</v>
      </c>
      <c r="B1073" s="5">
        <v>45352</v>
      </c>
      <c r="C1073" s="93">
        <v>275</v>
      </c>
      <c r="D1073" s="93">
        <v>-408.48</v>
      </c>
      <c r="E1073" s="93">
        <f t="shared" si="16"/>
        <v>-683.48</v>
      </c>
      <c r="F1073" s="2" t="s">
        <v>513</v>
      </c>
      <c r="G1073" s="94" t="s">
        <v>506</v>
      </c>
      <c r="H1073" s="2" t="s">
        <v>583</v>
      </c>
      <c r="I1073" s="2" t="str">
        <f>IF(MONTH(B1073)&lt;=Elaborazione!$C$1,G1073&amp;H1073,"")</f>
        <v>PersonaleMarketing</v>
      </c>
    </row>
    <row r="1074" spans="1:9" ht="13.5" x14ac:dyDescent="0.35">
      <c r="A1074" s="2" t="s">
        <v>360</v>
      </c>
      <c r="B1074" s="5">
        <v>45352</v>
      </c>
      <c r="C1074" s="93"/>
      <c r="D1074" s="93">
        <v>-1.4210854715202004E-14</v>
      </c>
      <c r="E1074" s="93">
        <f t="shared" si="16"/>
        <v>-1.4210854715202004E-14</v>
      </c>
      <c r="F1074" s="2" t="s">
        <v>532</v>
      </c>
      <c r="G1074" s="2" t="s">
        <v>689</v>
      </c>
      <c r="H1074" s="2" t="s">
        <v>583</v>
      </c>
      <c r="I1074" s="2" t="str">
        <f>IF(MONTH(B1074)&lt;=Elaborazione!$C$1,G1074&amp;H1074,"")</f>
        <v>Imposte e tasseMarketing</v>
      </c>
    </row>
    <row r="1075" spans="1:9" ht="13.5" x14ac:dyDescent="0.35">
      <c r="A1075" s="2" t="s">
        <v>3</v>
      </c>
      <c r="B1075" s="5">
        <v>45352</v>
      </c>
      <c r="C1075" s="93">
        <v>26685</v>
      </c>
      <c r="D1075" s="93">
        <v>39502.379999999997</v>
      </c>
      <c r="E1075" s="93">
        <f t="shared" si="16"/>
        <v>12817.379999999997</v>
      </c>
      <c r="F1075" s="2" t="s">
        <v>508</v>
      </c>
      <c r="G1075" s="94" t="s">
        <v>506</v>
      </c>
      <c r="H1075" s="94" t="s">
        <v>655</v>
      </c>
      <c r="I1075" s="2" t="str">
        <f>IF(MONTH(B1075)&lt;=Elaborazione!$C$1,G1075&amp;H1075,"")</f>
        <v>PersonaleProduzione</v>
      </c>
    </row>
    <row r="1076" spans="1:9" ht="13.5" x14ac:dyDescent="0.35">
      <c r="A1076" s="2" t="s">
        <v>245</v>
      </c>
      <c r="B1076" s="5">
        <v>45352</v>
      </c>
      <c r="C1076" s="93">
        <v>242</v>
      </c>
      <c r="D1076" s="93"/>
      <c r="E1076" s="93">
        <f t="shared" si="16"/>
        <v>-242</v>
      </c>
      <c r="F1076" s="2" t="s">
        <v>518</v>
      </c>
      <c r="G1076" s="94" t="s">
        <v>506</v>
      </c>
      <c r="H1076" s="94" t="s">
        <v>655</v>
      </c>
      <c r="I1076" s="2" t="str">
        <f>IF(MONTH(B1076)&lt;=Elaborazione!$C$1,G1076&amp;H1076,"")</f>
        <v>PersonaleProduzione</v>
      </c>
    </row>
    <row r="1077" spans="1:9" ht="13.5" x14ac:dyDescent="0.35">
      <c r="A1077" s="2" t="s">
        <v>4</v>
      </c>
      <c r="B1077" s="5">
        <v>45352</v>
      </c>
      <c r="C1077" s="93">
        <v>4859</v>
      </c>
      <c r="D1077" s="93">
        <v>-8342.0499999999993</v>
      </c>
      <c r="E1077" s="93">
        <f t="shared" si="16"/>
        <v>-13201.05</v>
      </c>
      <c r="F1077" s="2" t="s">
        <v>509</v>
      </c>
      <c r="G1077" s="94" t="s">
        <v>506</v>
      </c>
      <c r="H1077" s="94" t="s">
        <v>655</v>
      </c>
      <c r="I1077" s="2" t="str">
        <f>IF(MONTH(B1077)&lt;=Elaborazione!$C$1,G1077&amp;H1077,"")</f>
        <v>PersonaleProduzione</v>
      </c>
    </row>
    <row r="1078" spans="1:9" ht="13.5" x14ac:dyDescent="0.35">
      <c r="A1078" s="2" t="s">
        <v>246</v>
      </c>
      <c r="B1078" s="5">
        <v>45352</v>
      </c>
      <c r="C1078" s="93">
        <v>67</v>
      </c>
      <c r="D1078" s="93"/>
      <c r="E1078" s="93">
        <f t="shared" si="16"/>
        <v>-67</v>
      </c>
      <c r="F1078" s="2" t="s">
        <v>519</v>
      </c>
      <c r="G1078" s="94" t="s">
        <v>506</v>
      </c>
      <c r="H1078" s="94" t="s">
        <v>655</v>
      </c>
      <c r="I1078" s="2" t="str">
        <f>IF(MONTH(B1078)&lt;=Elaborazione!$C$1,G1078&amp;H1078,"")</f>
        <v>PersonaleProduzione</v>
      </c>
    </row>
    <row r="1079" spans="1:9" ht="13.5" x14ac:dyDescent="0.35">
      <c r="A1079" s="2" t="s">
        <v>5</v>
      </c>
      <c r="B1079" s="5">
        <v>45352</v>
      </c>
      <c r="C1079" s="93">
        <v>13167</v>
      </c>
      <c r="D1079" s="93">
        <v>-188.01000000000113</v>
      </c>
      <c r="E1079" s="93">
        <f t="shared" si="16"/>
        <v>-13355.010000000002</v>
      </c>
      <c r="F1079" s="2" t="s">
        <v>510</v>
      </c>
      <c r="G1079" s="94" t="s">
        <v>506</v>
      </c>
      <c r="H1079" s="94" t="s">
        <v>655</v>
      </c>
      <c r="I1079" s="2" t="str">
        <f>IF(MONTH(B1079)&lt;=Elaborazione!$C$1,G1079&amp;H1079,"")</f>
        <v>PersonaleProduzione</v>
      </c>
    </row>
    <row r="1080" spans="1:9" ht="13.5" x14ac:dyDescent="0.35">
      <c r="A1080" s="2" t="s">
        <v>6</v>
      </c>
      <c r="B1080" s="5">
        <v>45352</v>
      </c>
      <c r="C1080" s="93">
        <v>1662</v>
      </c>
      <c r="D1080" s="93">
        <v>752.19</v>
      </c>
      <c r="E1080" s="93">
        <f t="shared" si="16"/>
        <v>-909.81</v>
      </c>
      <c r="F1080" s="2" t="s">
        <v>514</v>
      </c>
      <c r="G1080" s="94" t="s">
        <v>506</v>
      </c>
      <c r="H1080" s="94" t="s">
        <v>655</v>
      </c>
      <c r="I1080" s="2" t="str">
        <f>IF(MONTH(B1080)&lt;=Elaborazione!$C$1,G1080&amp;H1080,"")</f>
        <v>PersonaleProduzione</v>
      </c>
    </row>
    <row r="1081" spans="1:9" ht="13.5" x14ac:dyDescent="0.35">
      <c r="A1081" s="2" t="s">
        <v>7</v>
      </c>
      <c r="B1081" s="5">
        <v>45352</v>
      </c>
      <c r="C1081" s="93">
        <v>170</v>
      </c>
      <c r="D1081" s="93">
        <v>2219.36</v>
      </c>
      <c r="E1081" s="93">
        <f t="shared" si="16"/>
        <v>2049.36</v>
      </c>
      <c r="F1081" s="2" t="s">
        <v>511</v>
      </c>
      <c r="G1081" s="94" t="s">
        <v>506</v>
      </c>
      <c r="H1081" s="94" t="s">
        <v>655</v>
      </c>
      <c r="I1081" s="2" t="str">
        <f>IF(MONTH(B1081)&lt;=Elaborazione!$C$1,G1081&amp;H1081,"")</f>
        <v>PersonaleProduzione</v>
      </c>
    </row>
    <row r="1082" spans="1:9" ht="13.5" x14ac:dyDescent="0.35">
      <c r="A1082" s="2" t="s">
        <v>8</v>
      </c>
      <c r="B1082" s="5">
        <v>45352</v>
      </c>
      <c r="C1082" s="93">
        <v>1667</v>
      </c>
      <c r="D1082" s="93">
        <v>1337.7</v>
      </c>
      <c r="E1082" s="93">
        <f t="shared" si="16"/>
        <v>-329.29999999999995</v>
      </c>
      <c r="F1082" s="2" t="s">
        <v>515</v>
      </c>
      <c r="G1082" s="94" t="s">
        <v>506</v>
      </c>
      <c r="H1082" s="94" t="s">
        <v>655</v>
      </c>
      <c r="I1082" s="2" t="str">
        <f>IF(MONTH(B1082)&lt;=Elaborazione!$C$1,G1082&amp;H1082,"")</f>
        <v>PersonaleProduzione</v>
      </c>
    </row>
    <row r="1083" spans="1:9" ht="13.5" x14ac:dyDescent="0.35">
      <c r="A1083" s="2" t="s">
        <v>9</v>
      </c>
      <c r="B1083" s="5">
        <v>45352</v>
      </c>
      <c r="C1083" s="93">
        <v>2500</v>
      </c>
      <c r="D1083" s="93">
        <v>1147.73</v>
      </c>
      <c r="E1083" s="93">
        <f t="shared" si="16"/>
        <v>-1352.27</v>
      </c>
      <c r="F1083" s="2" t="s">
        <v>523</v>
      </c>
      <c r="G1083" s="94" t="s">
        <v>506</v>
      </c>
      <c r="H1083" s="94" t="s">
        <v>655</v>
      </c>
      <c r="I1083" s="2" t="str">
        <f>IF(MONTH(B1083)&lt;=Elaborazione!$C$1,G1083&amp;H1083,"")</f>
        <v>PersonaleProduzione</v>
      </c>
    </row>
    <row r="1084" spans="1:9" ht="13.5" x14ac:dyDescent="0.35">
      <c r="A1084" s="2" t="s">
        <v>320</v>
      </c>
      <c r="B1084" s="5">
        <v>45352</v>
      </c>
      <c r="C1084" s="93"/>
      <c r="D1084" s="93">
        <v>861.87</v>
      </c>
      <c r="E1084" s="93">
        <f t="shared" si="16"/>
        <v>861.87</v>
      </c>
      <c r="F1084" s="2" t="s">
        <v>530</v>
      </c>
      <c r="G1084" s="94" t="s">
        <v>506</v>
      </c>
      <c r="H1084" s="94" t="s">
        <v>655</v>
      </c>
      <c r="I1084" s="2" t="str">
        <f>IF(MONTH(B1084)&lt;=Elaborazione!$C$1,G1084&amp;H1084,"")</f>
        <v>PersonaleProduzione</v>
      </c>
    </row>
    <row r="1085" spans="1:9" ht="13.5" x14ac:dyDescent="0.35">
      <c r="A1085" s="2" t="s">
        <v>248</v>
      </c>
      <c r="B1085" s="5">
        <v>45352</v>
      </c>
      <c r="C1085" s="93">
        <v>1250</v>
      </c>
      <c r="D1085" s="93">
        <v>2011.76</v>
      </c>
      <c r="E1085" s="93">
        <f t="shared" si="16"/>
        <v>761.76</v>
      </c>
      <c r="F1085" s="2" t="s">
        <v>544</v>
      </c>
      <c r="G1085" s="94" t="s">
        <v>540</v>
      </c>
      <c r="H1085" s="94" t="s">
        <v>655</v>
      </c>
      <c r="I1085" s="2" t="str">
        <f>IF(MONTH(B1085)&lt;=Elaborazione!$C$1,G1085&amp;H1085,"")</f>
        <v>Consulenze &amp; serviziProduzione</v>
      </c>
    </row>
    <row r="1086" spans="1:9" ht="13.5" x14ac:dyDescent="0.35">
      <c r="A1086" s="2" t="s">
        <v>10</v>
      </c>
      <c r="B1086" s="5">
        <v>45352</v>
      </c>
      <c r="C1086" s="93">
        <v>1000</v>
      </c>
      <c r="D1086" s="93">
        <v>1000</v>
      </c>
      <c r="E1086" s="93">
        <f t="shared" si="16"/>
        <v>0</v>
      </c>
      <c r="F1086" s="2" t="s">
        <v>548</v>
      </c>
      <c r="G1086" s="94" t="s">
        <v>540</v>
      </c>
      <c r="H1086" s="94" t="s">
        <v>655</v>
      </c>
      <c r="I1086" s="2" t="str">
        <f>IF(MONTH(B1086)&lt;=Elaborazione!$C$1,G1086&amp;H1086,"")</f>
        <v>Consulenze &amp; serviziProduzione</v>
      </c>
    </row>
    <row r="1087" spans="1:9" ht="13.5" x14ac:dyDescent="0.35">
      <c r="A1087" s="2" t="s">
        <v>249</v>
      </c>
      <c r="B1087" s="5">
        <v>45352</v>
      </c>
      <c r="C1087" s="93">
        <v>2500</v>
      </c>
      <c r="D1087" s="93"/>
      <c r="E1087" s="93">
        <f t="shared" si="16"/>
        <v>-2500</v>
      </c>
      <c r="F1087" s="2" t="s">
        <v>545</v>
      </c>
      <c r="G1087" s="94" t="s">
        <v>540</v>
      </c>
      <c r="H1087" s="94" t="s">
        <v>655</v>
      </c>
      <c r="I1087" s="2" t="str">
        <f>IF(MONTH(B1087)&lt;=Elaborazione!$C$1,G1087&amp;H1087,"")</f>
        <v>Consulenze &amp; serviziProduzione</v>
      </c>
    </row>
    <row r="1088" spans="1:9" ht="13.5" x14ac:dyDescent="0.35">
      <c r="A1088" s="2" t="s">
        <v>250</v>
      </c>
      <c r="B1088" s="5">
        <v>45352</v>
      </c>
      <c r="C1088" s="93">
        <v>183</v>
      </c>
      <c r="D1088" s="93">
        <v>0</v>
      </c>
      <c r="E1088" s="93">
        <f t="shared" si="16"/>
        <v>-183</v>
      </c>
      <c r="F1088" s="2" t="s">
        <v>566</v>
      </c>
      <c r="G1088" s="94" t="s">
        <v>524</v>
      </c>
      <c r="H1088" s="94" t="s">
        <v>655</v>
      </c>
      <c r="I1088" s="2" t="str">
        <f>IF(MONTH(B1088)&lt;=Elaborazione!$C$1,G1088&amp;H1088,"")</f>
        <v>Spese generaliProduzione</v>
      </c>
    </row>
    <row r="1089" spans="1:9" ht="13.5" x14ac:dyDescent="0.35">
      <c r="A1089" s="2" t="s">
        <v>251</v>
      </c>
      <c r="B1089" s="5">
        <v>45352</v>
      </c>
      <c r="C1089" s="93">
        <v>25</v>
      </c>
      <c r="D1089" s="93"/>
      <c r="E1089" s="93">
        <f t="shared" si="16"/>
        <v>-25</v>
      </c>
      <c r="F1089" s="2" t="s">
        <v>564</v>
      </c>
      <c r="G1089" s="94" t="s">
        <v>524</v>
      </c>
      <c r="H1089" s="94" t="s">
        <v>655</v>
      </c>
      <c r="I1089" s="2" t="str">
        <f>IF(MONTH(B1089)&lt;=Elaborazione!$C$1,G1089&amp;H1089,"")</f>
        <v>Spese generaliProduzione</v>
      </c>
    </row>
    <row r="1090" spans="1:9" ht="13.5" x14ac:dyDescent="0.35">
      <c r="A1090" s="2" t="s">
        <v>252</v>
      </c>
      <c r="B1090" s="5">
        <v>45352</v>
      </c>
      <c r="C1090" s="93">
        <v>25</v>
      </c>
      <c r="D1090" s="93">
        <v>7</v>
      </c>
      <c r="E1090" s="93">
        <f t="shared" si="16"/>
        <v>-18</v>
      </c>
      <c r="F1090" s="2" t="s">
        <v>565</v>
      </c>
      <c r="G1090" s="94" t="s">
        <v>524</v>
      </c>
      <c r="H1090" s="94" t="s">
        <v>655</v>
      </c>
      <c r="I1090" s="2" t="str">
        <f>IF(MONTH(B1090)&lt;=Elaborazione!$C$1,G1090&amp;H1090,"")</f>
        <v>Spese generaliProduzione</v>
      </c>
    </row>
    <row r="1091" spans="1:9" ht="13.5" x14ac:dyDescent="0.35">
      <c r="A1091" s="2" t="s">
        <v>11</v>
      </c>
      <c r="B1091" s="5">
        <v>45352</v>
      </c>
      <c r="C1091" s="93">
        <v>42</v>
      </c>
      <c r="D1091" s="93">
        <v>7964.080000000009</v>
      </c>
      <c r="E1091" s="93">
        <f t="shared" ref="E1091:E1154" si="17">+D1091-C1091</f>
        <v>7922.080000000009</v>
      </c>
      <c r="F1091" s="2" t="s">
        <v>571</v>
      </c>
      <c r="G1091" s="94" t="s">
        <v>570</v>
      </c>
      <c r="H1091" s="94" t="s">
        <v>655</v>
      </c>
      <c r="I1091" s="2" t="str">
        <f>IF(MONTH(B1091)&lt;=Elaborazione!$C$1,G1091&amp;H1091,"")</f>
        <v>FormazioneProduzione</v>
      </c>
    </row>
    <row r="1092" spans="1:9" ht="13.5" x14ac:dyDescent="0.35">
      <c r="A1092" s="2" t="s">
        <v>12</v>
      </c>
      <c r="B1092" s="5">
        <v>45352</v>
      </c>
      <c r="C1092" s="93">
        <v>3234</v>
      </c>
      <c r="D1092" s="93"/>
      <c r="E1092" s="93">
        <f t="shared" si="17"/>
        <v>-3234</v>
      </c>
      <c r="F1092" s="2" t="s">
        <v>572</v>
      </c>
      <c r="G1092" s="94" t="s">
        <v>570</v>
      </c>
      <c r="H1092" s="94" t="s">
        <v>655</v>
      </c>
      <c r="I1092" s="2" t="str">
        <f>IF(MONTH(B1092)&lt;=Elaborazione!$C$1,G1092&amp;H1092,"")</f>
        <v>FormazioneProduzione</v>
      </c>
    </row>
    <row r="1093" spans="1:9" ht="13.5" x14ac:dyDescent="0.35">
      <c r="A1093" s="2" t="s">
        <v>315</v>
      </c>
      <c r="B1093" s="5">
        <v>45352</v>
      </c>
      <c r="C1093" s="93">
        <v>11250</v>
      </c>
      <c r="D1093" s="93"/>
      <c r="E1093" s="93">
        <f t="shared" si="17"/>
        <v>-11250</v>
      </c>
      <c r="F1093" s="2" t="s">
        <v>521</v>
      </c>
      <c r="G1093" s="2" t="s">
        <v>507</v>
      </c>
      <c r="H1093" s="94" t="s">
        <v>655</v>
      </c>
      <c r="I1093" s="2" t="str">
        <f>IF(MONTH(B1093)&lt;=Elaborazione!$C$1,G1093&amp;H1093,"")</f>
        <v>Consulenze tecnicheProduzione</v>
      </c>
    </row>
    <row r="1094" spans="1:9" ht="13.5" x14ac:dyDescent="0.35">
      <c r="A1094" s="2" t="s">
        <v>253</v>
      </c>
      <c r="B1094" s="5">
        <v>45352</v>
      </c>
      <c r="C1094" s="93">
        <v>3333</v>
      </c>
      <c r="D1094" s="93"/>
      <c r="E1094" s="93">
        <f t="shared" si="17"/>
        <v>-3333</v>
      </c>
      <c r="F1094" s="2" t="s">
        <v>555</v>
      </c>
      <c r="G1094" s="94" t="s">
        <v>550</v>
      </c>
      <c r="H1094" s="94" t="s">
        <v>655</v>
      </c>
      <c r="I1094" s="2" t="str">
        <f>IF(MONTH(B1094)&lt;=Elaborazione!$C$1,G1094&amp;H1094,"")</f>
        <v>Spese promozionaliProduzione</v>
      </c>
    </row>
    <row r="1095" spans="1:9" ht="13.5" x14ac:dyDescent="0.35">
      <c r="A1095" s="2" t="s">
        <v>167</v>
      </c>
      <c r="B1095" s="5">
        <v>45352</v>
      </c>
      <c r="C1095" s="93"/>
      <c r="D1095" s="93">
        <v>25.91</v>
      </c>
      <c r="E1095" s="93">
        <f t="shared" si="17"/>
        <v>25.91</v>
      </c>
      <c r="F1095" s="2" t="s">
        <v>526</v>
      </c>
      <c r="G1095" s="94" t="s">
        <v>524</v>
      </c>
      <c r="H1095" s="94" t="s">
        <v>655</v>
      </c>
      <c r="I1095" s="2" t="str">
        <f>IF(MONTH(B1095)&lt;=Elaborazione!$C$1,G1095&amp;H1095,"")</f>
        <v>Spese generaliProduzione</v>
      </c>
    </row>
    <row r="1096" spans="1:9" ht="13.5" x14ac:dyDescent="0.35">
      <c r="A1096" s="2" t="s">
        <v>254</v>
      </c>
      <c r="B1096" s="5">
        <v>45352</v>
      </c>
      <c r="C1096" s="93">
        <v>42</v>
      </c>
      <c r="D1096" s="93"/>
      <c r="E1096" s="93">
        <f t="shared" si="17"/>
        <v>-42</v>
      </c>
      <c r="F1096" s="2" t="s">
        <v>525</v>
      </c>
      <c r="G1096" s="94" t="s">
        <v>524</v>
      </c>
      <c r="H1096" s="94" t="s">
        <v>655</v>
      </c>
      <c r="I1096" s="2" t="str">
        <f>IF(MONTH(B1096)&lt;=Elaborazione!$C$1,G1096&amp;H1096,"")</f>
        <v>Spese generaliProduzione</v>
      </c>
    </row>
    <row r="1097" spans="1:9" ht="13.5" x14ac:dyDescent="0.35">
      <c r="A1097" s="2" t="s">
        <v>255</v>
      </c>
      <c r="B1097" s="5">
        <v>45352</v>
      </c>
      <c r="C1097" s="93">
        <v>750</v>
      </c>
      <c r="D1097" s="93"/>
      <c r="E1097" s="93">
        <f t="shared" si="17"/>
        <v>-750</v>
      </c>
      <c r="F1097" s="2" t="s">
        <v>512</v>
      </c>
      <c r="G1097" s="94" t="s">
        <v>506</v>
      </c>
      <c r="H1097" s="94" t="s">
        <v>655</v>
      </c>
      <c r="I1097" s="2" t="str">
        <f>IF(MONTH(B1097)&lt;=Elaborazione!$C$1,G1097&amp;H1097,"")</f>
        <v>PersonaleProduzione</v>
      </c>
    </row>
    <row r="1098" spans="1:9" ht="13.5" x14ac:dyDescent="0.35">
      <c r="A1098" s="2" t="s">
        <v>168</v>
      </c>
      <c r="B1098" s="5">
        <v>45352</v>
      </c>
      <c r="C1098" s="93"/>
      <c r="D1098" s="93">
        <v>3522.03</v>
      </c>
      <c r="E1098" s="93">
        <f t="shared" si="17"/>
        <v>3522.03</v>
      </c>
      <c r="F1098" s="2" t="s">
        <v>520</v>
      </c>
      <c r="G1098" s="94" t="s">
        <v>506</v>
      </c>
      <c r="H1098" s="94" t="s">
        <v>655</v>
      </c>
      <c r="I1098" s="2" t="str">
        <f>IF(MONTH(B1098)&lt;=Elaborazione!$C$1,G1098&amp;H1098,"")</f>
        <v>PersonaleProduzione</v>
      </c>
    </row>
    <row r="1099" spans="1:9" ht="13.5" x14ac:dyDescent="0.35">
      <c r="A1099" s="2" t="s">
        <v>13</v>
      </c>
      <c r="B1099" s="5">
        <v>45352</v>
      </c>
      <c r="C1099" s="93">
        <v>275</v>
      </c>
      <c r="D1099" s="93">
        <v>362.18</v>
      </c>
      <c r="E1099" s="93">
        <f t="shared" si="17"/>
        <v>87.18</v>
      </c>
      <c r="F1099" s="2" t="s">
        <v>513</v>
      </c>
      <c r="G1099" s="94" t="s">
        <v>506</v>
      </c>
      <c r="H1099" s="94" t="s">
        <v>655</v>
      </c>
      <c r="I1099" s="2" t="str">
        <f>IF(MONTH(B1099)&lt;=Elaborazione!$C$1,G1099&amp;H1099,"")</f>
        <v>PersonaleProduzione</v>
      </c>
    </row>
    <row r="1100" spans="1:9" ht="13.5" x14ac:dyDescent="0.35">
      <c r="A1100" s="2" t="s">
        <v>363</v>
      </c>
      <c r="B1100" s="5">
        <v>45352</v>
      </c>
      <c r="C1100" s="93"/>
      <c r="D1100" s="93">
        <v>10.01</v>
      </c>
      <c r="E1100" s="93">
        <f t="shared" si="17"/>
        <v>10.01</v>
      </c>
      <c r="F1100" s="2" t="s">
        <v>533</v>
      </c>
      <c r="G1100" s="2" t="s">
        <v>689</v>
      </c>
      <c r="H1100" s="94" t="s">
        <v>655</v>
      </c>
      <c r="I1100" s="2" t="str">
        <f>IF(MONTH(B1100)&lt;=Elaborazione!$C$1,G1100&amp;H1100,"")</f>
        <v>Imposte e tasseProduzione</v>
      </c>
    </row>
    <row r="1101" spans="1:9" ht="13.5" x14ac:dyDescent="0.35">
      <c r="A1101" s="2" t="s">
        <v>364</v>
      </c>
      <c r="B1101" s="5">
        <v>45352</v>
      </c>
      <c r="C1101" s="93"/>
      <c r="D1101" s="93">
        <v>-2.9103830456733704E-11</v>
      </c>
      <c r="E1101" s="93">
        <f t="shared" si="17"/>
        <v>-2.9103830456733704E-11</v>
      </c>
      <c r="F1101" s="2" t="s">
        <v>575</v>
      </c>
      <c r="G1101" s="94" t="s">
        <v>504</v>
      </c>
      <c r="H1101" s="94" t="s">
        <v>655</v>
      </c>
      <c r="I1101" s="2" t="str">
        <f>IF(MONTH(B1101)&lt;=Elaborazione!$C$1,G1101&amp;H1101,"")</f>
        <v>AllocazioniProduzione</v>
      </c>
    </row>
    <row r="1102" spans="1:9" ht="13.5" x14ac:dyDescent="0.35">
      <c r="A1102" s="2" t="s">
        <v>14</v>
      </c>
      <c r="B1102" s="5">
        <v>45352</v>
      </c>
      <c r="C1102" s="93">
        <v>51255.06</v>
      </c>
      <c r="D1102" s="93">
        <v>81051.259999999995</v>
      </c>
      <c r="E1102" s="93">
        <f t="shared" si="17"/>
        <v>29796.199999999997</v>
      </c>
      <c r="F1102" s="2" t="s">
        <v>574</v>
      </c>
      <c r="G1102" s="94" t="s">
        <v>504</v>
      </c>
      <c r="H1102" s="94" t="s">
        <v>655</v>
      </c>
      <c r="I1102" s="2" t="str">
        <f>IF(MONTH(B1102)&lt;=Elaborazione!$C$1,G1102&amp;H1102,"")</f>
        <v>AllocazioniProduzione</v>
      </c>
    </row>
    <row r="1103" spans="1:9" ht="13.5" x14ac:dyDescent="0.35">
      <c r="A1103" s="2" t="s">
        <v>15</v>
      </c>
      <c r="B1103" s="5">
        <v>45352</v>
      </c>
      <c r="C1103" s="93">
        <v>13199</v>
      </c>
      <c r="D1103" s="93">
        <v>12323.59</v>
      </c>
      <c r="E1103" s="93">
        <f t="shared" si="17"/>
        <v>-875.40999999999985</v>
      </c>
      <c r="F1103" s="2" t="s">
        <v>508</v>
      </c>
      <c r="G1103" s="94" t="s">
        <v>506</v>
      </c>
      <c r="H1103" s="2" t="s">
        <v>665</v>
      </c>
      <c r="I1103" s="2" t="str">
        <f>IF(MONTH(B1103)&lt;=Elaborazione!$C$1,G1103&amp;H1103,"")</f>
        <v>PersonaleVendite US</v>
      </c>
    </row>
    <row r="1104" spans="1:9" ht="13.5" x14ac:dyDescent="0.35">
      <c r="A1104" s="2" t="s">
        <v>256</v>
      </c>
      <c r="B1104" s="5">
        <v>45352</v>
      </c>
      <c r="C1104" s="93">
        <v>242</v>
      </c>
      <c r="D1104" s="93"/>
      <c r="E1104" s="93">
        <f t="shared" si="17"/>
        <v>-242</v>
      </c>
      <c r="F1104" s="2" t="s">
        <v>518</v>
      </c>
      <c r="G1104" s="94" t="s">
        <v>506</v>
      </c>
      <c r="H1104" s="2" t="s">
        <v>665</v>
      </c>
      <c r="I1104" s="2" t="str">
        <f>IF(MONTH(B1104)&lt;=Elaborazione!$C$1,G1104&amp;H1104,"")</f>
        <v>PersonaleVendite US</v>
      </c>
    </row>
    <row r="1105" spans="1:9" ht="13.5" x14ac:dyDescent="0.35">
      <c r="A1105" s="2" t="s">
        <v>16</v>
      </c>
      <c r="B1105" s="5">
        <v>45352</v>
      </c>
      <c r="C1105" s="93">
        <v>125</v>
      </c>
      <c r="D1105" s="93">
        <v>122.27</v>
      </c>
      <c r="E1105" s="93">
        <f t="shared" si="17"/>
        <v>-2.730000000000004</v>
      </c>
      <c r="F1105" s="2" t="s">
        <v>509</v>
      </c>
      <c r="G1105" s="94" t="s">
        <v>506</v>
      </c>
      <c r="H1105" s="2" t="s">
        <v>665</v>
      </c>
      <c r="I1105" s="2" t="str">
        <f>IF(MONTH(B1105)&lt;=Elaborazione!$C$1,G1105&amp;H1105,"")</f>
        <v>PersonaleVendite US</v>
      </c>
    </row>
    <row r="1106" spans="1:9" ht="13.5" x14ac:dyDescent="0.35">
      <c r="A1106" s="2" t="s">
        <v>257</v>
      </c>
      <c r="B1106" s="5">
        <v>45352</v>
      </c>
      <c r="C1106" s="93">
        <v>33</v>
      </c>
      <c r="D1106" s="93"/>
      <c r="E1106" s="93">
        <f t="shared" si="17"/>
        <v>-33</v>
      </c>
      <c r="F1106" s="2" t="s">
        <v>519</v>
      </c>
      <c r="G1106" s="94" t="s">
        <v>506</v>
      </c>
      <c r="H1106" s="2" t="s">
        <v>665</v>
      </c>
      <c r="I1106" s="2" t="str">
        <f>IF(MONTH(B1106)&lt;=Elaborazione!$C$1,G1106&amp;H1106,"")</f>
        <v>PersonaleVendite US</v>
      </c>
    </row>
    <row r="1107" spans="1:9" ht="13.5" x14ac:dyDescent="0.35">
      <c r="A1107" s="2" t="s">
        <v>17</v>
      </c>
      <c r="B1107" s="5">
        <v>45352</v>
      </c>
      <c r="C1107" s="93">
        <v>1632</v>
      </c>
      <c r="D1107" s="93">
        <v>2151.5300000000002</v>
      </c>
      <c r="E1107" s="93">
        <f t="shared" si="17"/>
        <v>519.5300000000002</v>
      </c>
      <c r="F1107" s="2" t="s">
        <v>516</v>
      </c>
      <c r="G1107" s="94" t="s">
        <v>506</v>
      </c>
      <c r="H1107" s="2" t="s">
        <v>665</v>
      </c>
      <c r="I1107" s="2" t="str">
        <f>IF(MONTH(B1107)&lt;=Elaborazione!$C$1,G1107&amp;H1107,"")</f>
        <v>PersonaleVendite US</v>
      </c>
    </row>
    <row r="1108" spans="1:9" ht="13.5" x14ac:dyDescent="0.35">
      <c r="A1108" s="2" t="s">
        <v>18</v>
      </c>
      <c r="B1108" s="5">
        <v>45352</v>
      </c>
      <c r="C1108" s="93">
        <v>5917</v>
      </c>
      <c r="D1108" s="93">
        <v>5778.26</v>
      </c>
      <c r="E1108" s="93">
        <f t="shared" si="17"/>
        <v>-138.73999999999978</v>
      </c>
      <c r="F1108" s="2" t="s">
        <v>510</v>
      </c>
      <c r="G1108" s="94" t="s">
        <v>506</v>
      </c>
      <c r="H1108" s="2" t="s">
        <v>665</v>
      </c>
      <c r="I1108" s="2" t="str">
        <f>IF(MONTH(B1108)&lt;=Elaborazione!$C$1,G1108&amp;H1108,"")</f>
        <v>PersonaleVendite US</v>
      </c>
    </row>
    <row r="1109" spans="1:9" ht="13.5" x14ac:dyDescent="0.35">
      <c r="A1109" s="2" t="s">
        <v>169</v>
      </c>
      <c r="B1109" s="5">
        <v>45352</v>
      </c>
      <c r="C1109" s="93"/>
      <c r="D1109" s="93">
        <v>681.38</v>
      </c>
      <c r="E1109" s="93">
        <f t="shared" si="17"/>
        <v>681.38</v>
      </c>
      <c r="F1109" s="2" t="s">
        <v>514</v>
      </c>
      <c r="G1109" s="94" t="s">
        <v>506</v>
      </c>
      <c r="H1109" s="2" t="s">
        <v>665</v>
      </c>
      <c r="I1109" s="2" t="str">
        <f>IF(MONTH(B1109)&lt;=Elaborazione!$C$1,G1109&amp;H1109,"")</f>
        <v>PersonaleVendite US</v>
      </c>
    </row>
    <row r="1110" spans="1:9" ht="13.5" x14ac:dyDescent="0.35">
      <c r="A1110" s="2" t="s">
        <v>19</v>
      </c>
      <c r="B1110" s="5">
        <v>45352</v>
      </c>
      <c r="C1110" s="93">
        <v>170</v>
      </c>
      <c r="D1110" s="93">
        <v>738.22</v>
      </c>
      <c r="E1110" s="93">
        <f t="shared" si="17"/>
        <v>568.22</v>
      </c>
      <c r="F1110" s="2" t="s">
        <v>511</v>
      </c>
      <c r="G1110" s="94" t="s">
        <v>506</v>
      </c>
      <c r="H1110" s="2" t="s">
        <v>665</v>
      </c>
      <c r="I1110" s="2" t="str">
        <f>IF(MONTH(B1110)&lt;=Elaborazione!$C$1,G1110&amp;H1110,"")</f>
        <v>PersonaleVendite US</v>
      </c>
    </row>
    <row r="1111" spans="1:9" ht="13.5" x14ac:dyDescent="0.35">
      <c r="A1111" s="2" t="s">
        <v>20</v>
      </c>
      <c r="B1111" s="5">
        <v>45352</v>
      </c>
      <c r="C1111" s="93">
        <v>395</v>
      </c>
      <c r="D1111" s="93">
        <v>1377.7</v>
      </c>
      <c r="E1111" s="93">
        <f t="shared" si="17"/>
        <v>982.7</v>
      </c>
      <c r="F1111" s="2" t="s">
        <v>515</v>
      </c>
      <c r="G1111" s="94" t="s">
        <v>506</v>
      </c>
      <c r="H1111" s="2" t="s">
        <v>665</v>
      </c>
      <c r="I1111" s="2" t="str">
        <f>IF(MONTH(B1111)&lt;=Elaborazione!$C$1,G1111&amp;H1111,"")</f>
        <v>PersonaleVendite US</v>
      </c>
    </row>
    <row r="1112" spans="1:9" ht="13.5" x14ac:dyDescent="0.35">
      <c r="A1112" s="2" t="s">
        <v>21</v>
      </c>
      <c r="B1112" s="5">
        <v>45352</v>
      </c>
      <c r="C1112" s="93">
        <v>1337</v>
      </c>
      <c r="D1112" s="93">
        <v>5202.4399999999996</v>
      </c>
      <c r="E1112" s="93">
        <f t="shared" si="17"/>
        <v>3865.4399999999996</v>
      </c>
      <c r="F1112" s="2" t="s">
        <v>523</v>
      </c>
      <c r="G1112" s="94" t="s">
        <v>506</v>
      </c>
      <c r="H1112" s="2" t="s">
        <v>665</v>
      </c>
      <c r="I1112" s="2" t="str">
        <f>IF(MONTH(B1112)&lt;=Elaborazione!$C$1,G1112&amp;H1112,"")</f>
        <v>PersonaleVendite US</v>
      </c>
    </row>
    <row r="1113" spans="1:9" ht="13.5" x14ac:dyDescent="0.35">
      <c r="A1113" s="2" t="s">
        <v>258</v>
      </c>
      <c r="B1113" s="5">
        <v>45352</v>
      </c>
      <c r="C1113" s="93">
        <v>24000</v>
      </c>
      <c r="D1113" s="93"/>
      <c r="E1113" s="93">
        <f t="shared" si="17"/>
        <v>-24000</v>
      </c>
      <c r="F1113" s="2" t="s">
        <v>530</v>
      </c>
      <c r="G1113" s="94" t="s">
        <v>506</v>
      </c>
      <c r="H1113" s="2" t="s">
        <v>665</v>
      </c>
      <c r="I1113" s="2" t="str">
        <f>IF(MONTH(B1113)&lt;=Elaborazione!$C$1,G1113&amp;H1113,"")</f>
        <v>PersonaleVendite US</v>
      </c>
    </row>
    <row r="1114" spans="1:9" ht="13.5" x14ac:dyDescent="0.35">
      <c r="A1114" s="2" t="s">
        <v>365</v>
      </c>
      <c r="B1114" s="5">
        <v>45352</v>
      </c>
      <c r="C1114" s="93"/>
      <c r="D1114" s="93">
        <v>476.76</v>
      </c>
      <c r="E1114" s="93">
        <f t="shared" si="17"/>
        <v>476.76</v>
      </c>
      <c r="F1114" s="2" t="s">
        <v>563</v>
      </c>
      <c r="G1114" s="94" t="s">
        <v>561</v>
      </c>
      <c r="H1114" s="2" t="s">
        <v>665</v>
      </c>
      <c r="I1114" s="2" t="str">
        <f>IF(MONTH(B1114)&lt;=Elaborazione!$C$1,G1114&amp;H1114,"")</f>
        <v>Ricerca del personaleVendite US</v>
      </c>
    </row>
    <row r="1115" spans="1:9" ht="13.5" x14ac:dyDescent="0.35">
      <c r="A1115" s="2" t="s">
        <v>366</v>
      </c>
      <c r="B1115" s="5">
        <v>45352</v>
      </c>
      <c r="C1115" s="93"/>
      <c r="D1115" s="93">
        <v>161.80000000000001</v>
      </c>
      <c r="E1115" s="93">
        <f t="shared" si="17"/>
        <v>161.80000000000001</v>
      </c>
      <c r="F1115" s="2" t="s">
        <v>548</v>
      </c>
      <c r="G1115" s="94" t="s">
        <v>540</v>
      </c>
      <c r="H1115" s="2" t="s">
        <v>665</v>
      </c>
      <c r="I1115" s="2" t="str">
        <f>IF(MONTH(B1115)&lt;=Elaborazione!$C$1,G1115&amp;H1115,"")</f>
        <v>Consulenze &amp; serviziVendite US</v>
      </c>
    </row>
    <row r="1116" spans="1:9" ht="13.5" x14ac:dyDescent="0.35">
      <c r="A1116" s="2" t="s">
        <v>22</v>
      </c>
      <c r="B1116" s="5">
        <v>45352</v>
      </c>
      <c r="C1116" s="93">
        <v>7500</v>
      </c>
      <c r="D1116" s="93">
        <v>7200</v>
      </c>
      <c r="E1116" s="93">
        <f t="shared" si="17"/>
        <v>-300</v>
      </c>
      <c r="F1116" s="2" t="s">
        <v>539</v>
      </c>
      <c r="G1116" s="94" t="s">
        <v>540</v>
      </c>
      <c r="H1116" s="2" t="s">
        <v>665</v>
      </c>
      <c r="I1116" s="2" t="str">
        <f>IF(MONTH(B1116)&lt;=Elaborazione!$C$1,G1116&amp;H1116,"")</f>
        <v>Consulenze &amp; serviziVendite US</v>
      </c>
    </row>
    <row r="1117" spans="1:9" ht="13.5" x14ac:dyDescent="0.35">
      <c r="A1117" s="2" t="s">
        <v>23</v>
      </c>
      <c r="B1117" s="5">
        <v>45352</v>
      </c>
      <c r="C1117" s="93">
        <v>50</v>
      </c>
      <c r="D1117" s="93">
        <v>267.7</v>
      </c>
      <c r="E1117" s="93">
        <f t="shared" si="17"/>
        <v>217.7</v>
      </c>
      <c r="F1117" s="2" t="s">
        <v>564</v>
      </c>
      <c r="G1117" s="94" t="s">
        <v>524</v>
      </c>
      <c r="H1117" s="2" t="s">
        <v>665</v>
      </c>
      <c r="I1117" s="2" t="str">
        <f>IF(MONTH(B1117)&lt;=Elaborazione!$C$1,G1117&amp;H1117,"")</f>
        <v>Spese generaliVendite US</v>
      </c>
    </row>
    <row r="1118" spans="1:9" ht="13.5" x14ac:dyDescent="0.35">
      <c r="A1118" s="2" t="s">
        <v>24</v>
      </c>
      <c r="B1118" s="5">
        <v>45352</v>
      </c>
      <c r="C1118" s="93">
        <v>50</v>
      </c>
      <c r="D1118" s="93"/>
      <c r="E1118" s="93">
        <f t="shared" si="17"/>
        <v>-50</v>
      </c>
      <c r="F1118" s="2" t="s">
        <v>571</v>
      </c>
      <c r="G1118" s="94" t="s">
        <v>570</v>
      </c>
      <c r="H1118" s="2" t="s">
        <v>665</v>
      </c>
      <c r="I1118" s="2" t="str">
        <f>IF(MONTH(B1118)&lt;=Elaborazione!$C$1,G1118&amp;H1118,"")</f>
        <v>FormazioneVendite US</v>
      </c>
    </row>
    <row r="1119" spans="1:9" ht="13.5" x14ac:dyDescent="0.35">
      <c r="A1119" s="2" t="s">
        <v>171</v>
      </c>
      <c r="B1119" s="5">
        <v>45352</v>
      </c>
      <c r="C1119" s="93"/>
      <c r="D1119" s="93">
        <v>25.91</v>
      </c>
      <c r="E1119" s="93">
        <f t="shared" si="17"/>
        <v>25.91</v>
      </c>
      <c r="F1119" s="2" t="s">
        <v>526</v>
      </c>
      <c r="G1119" s="94" t="s">
        <v>524</v>
      </c>
      <c r="H1119" s="2" t="s">
        <v>665</v>
      </c>
      <c r="I1119" s="2" t="str">
        <f>IF(MONTH(B1119)&lt;=Elaborazione!$C$1,G1119&amp;H1119,"")</f>
        <v>Spese generaliVendite US</v>
      </c>
    </row>
    <row r="1120" spans="1:9" ht="13.5" x14ac:dyDescent="0.35">
      <c r="A1120" s="2" t="s">
        <v>25</v>
      </c>
      <c r="B1120" s="5">
        <v>45352</v>
      </c>
      <c r="C1120" s="93">
        <v>50</v>
      </c>
      <c r="D1120" s="93"/>
      <c r="E1120" s="93">
        <f t="shared" si="17"/>
        <v>-50</v>
      </c>
      <c r="F1120" s="2" t="s">
        <v>525</v>
      </c>
      <c r="G1120" s="94" t="s">
        <v>524</v>
      </c>
      <c r="H1120" s="2" t="s">
        <v>665</v>
      </c>
      <c r="I1120" s="2" t="str">
        <f>IF(MONTH(B1120)&lt;=Elaborazione!$C$1,G1120&amp;H1120,"")</f>
        <v>Spese generaliVendite US</v>
      </c>
    </row>
    <row r="1121" spans="1:9" ht="13.5" x14ac:dyDescent="0.35">
      <c r="A1121" s="2" t="s">
        <v>26</v>
      </c>
      <c r="B1121" s="5">
        <v>45352</v>
      </c>
      <c r="C1121" s="93">
        <v>1225</v>
      </c>
      <c r="D1121" s="93">
        <v>995.44</v>
      </c>
      <c r="E1121" s="93">
        <f t="shared" si="17"/>
        <v>-229.55999999999995</v>
      </c>
      <c r="F1121" s="2" t="s">
        <v>512</v>
      </c>
      <c r="G1121" s="94" t="s">
        <v>506</v>
      </c>
      <c r="H1121" s="2" t="s">
        <v>665</v>
      </c>
      <c r="I1121" s="2" t="str">
        <f>IF(MONTH(B1121)&lt;=Elaborazione!$C$1,G1121&amp;H1121,"")</f>
        <v>PersonaleVendite US</v>
      </c>
    </row>
    <row r="1122" spans="1:9" ht="13.5" x14ac:dyDescent="0.35">
      <c r="A1122" s="2" t="s">
        <v>172</v>
      </c>
      <c r="B1122" s="5">
        <v>45352</v>
      </c>
      <c r="C1122" s="93"/>
      <c r="D1122" s="93">
        <v>465</v>
      </c>
      <c r="E1122" s="93">
        <f t="shared" si="17"/>
        <v>465</v>
      </c>
      <c r="F1122" s="2" t="s">
        <v>520</v>
      </c>
      <c r="G1122" s="94" t="s">
        <v>506</v>
      </c>
      <c r="H1122" s="2" t="s">
        <v>665</v>
      </c>
      <c r="I1122" s="2" t="str">
        <f>IF(MONTH(B1122)&lt;=Elaborazione!$C$1,G1122&amp;H1122,"")</f>
        <v>PersonaleVendite US</v>
      </c>
    </row>
    <row r="1123" spans="1:9" ht="13.5" x14ac:dyDescent="0.35">
      <c r="A1123" s="2" t="s">
        <v>27</v>
      </c>
      <c r="B1123" s="5">
        <v>45352</v>
      </c>
      <c r="C1123" s="93">
        <v>1525</v>
      </c>
      <c r="D1123" s="93">
        <v>-332.44</v>
      </c>
      <c r="E1123" s="93">
        <f t="shared" si="17"/>
        <v>-1857.44</v>
      </c>
      <c r="F1123" s="2" t="s">
        <v>513</v>
      </c>
      <c r="G1123" s="94" t="s">
        <v>506</v>
      </c>
      <c r="H1123" s="2" t="s">
        <v>665</v>
      </c>
      <c r="I1123" s="2" t="str">
        <f>IF(MONTH(B1123)&lt;=Elaborazione!$C$1,G1123&amp;H1123,"")</f>
        <v>PersonaleVendite US</v>
      </c>
    </row>
    <row r="1124" spans="1:9" ht="13.5" x14ac:dyDescent="0.35">
      <c r="A1124" s="2" t="s">
        <v>368</v>
      </c>
      <c r="B1124" s="5">
        <v>45352</v>
      </c>
      <c r="C1124" s="93"/>
      <c r="D1124" s="93">
        <v>-1.4210854715202004E-14</v>
      </c>
      <c r="E1124" s="93">
        <f t="shared" si="17"/>
        <v>-1.4210854715202004E-14</v>
      </c>
      <c r="F1124" s="2" t="s">
        <v>532</v>
      </c>
      <c r="G1124" s="2" t="s">
        <v>689</v>
      </c>
      <c r="H1124" s="2" t="s">
        <v>665</v>
      </c>
      <c r="I1124" s="2" t="str">
        <f>IF(MONTH(B1124)&lt;=Elaborazione!$C$1,G1124&amp;H1124,"")</f>
        <v>Imposte e tasseVendite US</v>
      </c>
    </row>
    <row r="1125" spans="1:9" ht="13.5" x14ac:dyDescent="0.35">
      <c r="A1125" s="2" t="s">
        <v>28</v>
      </c>
      <c r="B1125" s="5">
        <v>45352</v>
      </c>
      <c r="C1125" s="93">
        <v>23174</v>
      </c>
      <c r="D1125" s="93">
        <v>23228.58</v>
      </c>
      <c r="E1125" s="93">
        <f t="shared" si="17"/>
        <v>54.580000000001746</v>
      </c>
      <c r="F1125" s="2" t="s">
        <v>508</v>
      </c>
      <c r="G1125" s="94" t="s">
        <v>506</v>
      </c>
      <c r="H1125" s="2" t="s">
        <v>665</v>
      </c>
      <c r="I1125" s="2" t="str">
        <f>IF(MONTH(B1125)&lt;=Elaborazione!$C$1,G1125&amp;H1125,"")</f>
        <v>PersonaleVendite US</v>
      </c>
    </row>
    <row r="1126" spans="1:9" ht="13.5" x14ac:dyDescent="0.35">
      <c r="A1126" s="2" t="s">
        <v>259</v>
      </c>
      <c r="B1126" s="5">
        <v>45352</v>
      </c>
      <c r="C1126" s="93">
        <v>1208</v>
      </c>
      <c r="D1126" s="93"/>
      <c r="E1126" s="93">
        <f t="shared" si="17"/>
        <v>-1208</v>
      </c>
      <c r="F1126" s="2" t="s">
        <v>518</v>
      </c>
      <c r="G1126" s="94" t="s">
        <v>506</v>
      </c>
      <c r="H1126" s="2" t="s">
        <v>665</v>
      </c>
      <c r="I1126" s="2" t="str">
        <f>IF(MONTH(B1126)&lt;=Elaborazione!$C$1,G1126&amp;H1126,"")</f>
        <v>PersonaleVendite US</v>
      </c>
    </row>
    <row r="1127" spans="1:9" ht="13.5" x14ac:dyDescent="0.35">
      <c r="A1127" s="2" t="s">
        <v>260</v>
      </c>
      <c r="B1127" s="5">
        <v>45352</v>
      </c>
      <c r="C1127" s="93">
        <v>58</v>
      </c>
      <c r="D1127" s="93"/>
      <c r="E1127" s="93">
        <f t="shared" si="17"/>
        <v>-58</v>
      </c>
      <c r="F1127" s="2" t="s">
        <v>519</v>
      </c>
      <c r="G1127" s="94" t="s">
        <v>506</v>
      </c>
      <c r="H1127" s="2" t="s">
        <v>665</v>
      </c>
      <c r="I1127" s="2" t="str">
        <f>IF(MONTH(B1127)&lt;=Elaborazione!$C$1,G1127&amp;H1127,"")</f>
        <v>PersonaleVendite US</v>
      </c>
    </row>
    <row r="1128" spans="1:9" ht="13.5" x14ac:dyDescent="0.35">
      <c r="A1128" s="2" t="s">
        <v>29</v>
      </c>
      <c r="B1128" s="5">
        <v>45352</v>
      </c>
      <c r="C1128" s="93">
        <v>4329</v>
      </c>
      <c r="D1128" s="93">
        <v>4481.6000000000004</v>
      </c>
      <c r="E1128" s="93">
        <f t="shared" si="17"/>
        <v>152.60000000000036</v>
      </c>
      <c r="F1128" s="2" t="s">
        <v>516</v>
      </c>
      <c r="G1128" s="94" t="s">
        <v>506</v>
      </c>
      <c r="H1128" s="2" t="s">
        <v>665</v>
      </c>
      <c r="I1128" s="2" t="str">
        <f>IF(MONTH(B1128)&lt;=Elaborazione!$C$1,G1128&amp;H1128,"")</f>
        <v>PersonaleVendite US</v>
      </c>
    </row>
    <row r="1129" spans="1:9" ht="13.5" x14ac:dyDescent="0.35">
      <c r="A1129" s="2" t="s">
        <v>30</v>
      </c>
      <c r="B1129" s="5">
        <v>45352</v>
      </c>
      <c r="C1129" s="93">
        <v>11448</v>
      </c>
      <c r="D1129" s="93">
        <v>16314.42</v>
      </c>
      <c r="E1129" s="93">
        <f t="shared" si="17"/>
        <v>4866.42</v>
      </c>
      <c r="F1129" s="2" t="s">
        <v>510</v>
      </c>
      <c r="G1129" s="94" t="s">
        <v>506</v>
      </c>
      <c r="H1129" s="2" t="s">
        <v>665</v>
      </c>
      <c r="I1129" s="2" t="str">
        <f>IF(MONTH(B1129)&lt;=Elaborazione!$C$1,G1129&amp;H1129,"")</f>
        <v>PersonaleVendite US</v>
      </c>
    </row>
    <row r="1130" spans="1:9" ht="13.5" x14ac:dyDescent="0.35">
      <c r="A1130" s="2" t="s">
        <v>173</v>
      </c>
      <c r="B1130" s="5">
        <v>45352</v>
      </c>
      <c r="C1130" s="93"/>
      <c r="D1130" s="93">
        <v>1858.33</v>
      </c>
      <c r="E1130" s="93">
        <f t="shared" si="17"/>
        <v>1858.33</v>
      </c>
      <c r="F1130" s="2" t="s">
        <v>514</v>
      </c>
      <c r="G1130" s="94" t="s">
        <v>506</v>
      </c>
      <c r="H1130" s="2" t="s">
        <v>665</v>
      </c>
      <c r="I1130" s="2" t="str">
        <f>IF(MONTH(B1130)&lt;=Elaborazione!$C$1,G1130&amp;H1130,"")</f>
        <v>PersonaleVendite US</v>
      </c>
    </row>
    <row r="1131" spans="1:9" ht="13.5" x14ac:dyDescent="0.35">
      <c r="A1131" s="2" t="s">
        <v>31</v>
      </c>
      <c r="B1131" s="5">
        <v>45352</v>
      </c>
      <c r="C1131" s="93">
        <v>100</v>
      </c>
      <c r="D1131" s="93">
        <v>98.740000000000094</v>
      </c>
      <c r="E1131" s="93">
        <f t="shared" si="17"/>
        <v>-1.2599999999999056</v>
      </c>
      <c r="F1131" s="2" t="s">
        <v>511</v>
      </c>
      <c r="G1131" s="94" t="s">
        <v>506</v>
      </c>
      <c r="H1131" s="2" t="s">
        <v>665</v>
      </c>
      <c r="I1131" s="2" t="str">
        <f>IF(MONTH(B1131)&lt;=Elaborazione!$C$1,G1131&amp;H1131,"")</f>
        <v>PersonaleVendite US</v>
      </c>
    </row>
    <row r="1132" spans="1:9" ht="13.5" x14ac:dyDescent="0.35">
      <c r="A1132" s="2" t="s">
        <v>32</v>
      </c>
      <c r="B1132" s="5">
        <v>45352</v>
      </c>
      <c r="C1132" s="93">
        <v>1317</v>
      </c>
      <c r="D1132" s="93">
        <v>1059.33</v>
      </c>
      <c r="E1132" s="93">
        <f t="shared" si="17"/>
        <v>-257.67000000000007</v>
      </c>
      <c r="F1132" s="2" t="s">
        <v>515</v>
      </c>
      <c r="G1132" s="94" t="s">
        <v>506</v>
      </c>
      <c r="H1132" s="2" t="s">
        <v>665</v>
      </c>
      <c r="I1132" s="2" t="str">
        <f>IF(MONTH(B1132)&lt;=Elaborazione!$C$1,G1132&amp;H1132,"")</f>
        <v>PersonaleVendite US</v>
      </c>
    </row>
    <row r="1133" spans="1:9" ht="13.5" x14ac:dyDescent="0.35">
      <c r="A1133" s="2" t="s">
        <v>33</v>
      </c>
      <c r="B1133" s="5">
        <v>45352</v>
      </c>
      <c r="C1133" s="93">
        <v>4457</v>
      </c>
      <c r="D1133" s="93">
        <v>9009.17</v>
      </c>
      <c r="E1133" s="93">
        <f t="shared" si="17"/>
        <v>4552.17</v>
      </c>
      <c r="F1133" s="2" t="s">
        <v>523</v>
      </c>
      <c r="G1133" s="94" t="s">
        <v>506</v>
      </c>
      <c r="H1133" s="2" t="s">
        <v>665</v>
      </c>
      <c r="I1133" s="2" t="str">
        <f>IF(MONTH(B1133)&lt;=Elaborazione!$C$1,G1133&amp;H1133,"")</f>
        <v>PersonaleVendite US</v>
      </c>
    </row>
    <row r="1134" spans="1:9" ht="13.5" x14ac:dyDescent="0.35">
      <c r="A1134" s="2" t="s">
        <v>261</v>
      </c>
      <c r="B1134" s="5">
        <v>45352</v>
      </c>
      <c r="C1134" s="93"/>
      <c r="D1134" s="93">
        <v>1189.82</v>
      </c>
      <c r="E1134" s="93">
        <f t="shared" si="17"/>
        <v>1189.82</v>
      </c>
      <c r="F1134" s="2" t="s">
        <v>530</v>
      </c>
      <c r="G1134" s="94" t="s">
        <v>506</v>
      </c>
      <c r="H1134" s="2" t="s">
        <v>665</v>
      </c>
      <c r="I1134" s="2" t="str">
        <f>IF(MONTH(B1134)&lt;=Elaborazione!$C$1,G1134&amp;H1134,"")</f>
        <v>PersonaleVendite US</v>
      </c>
    </row>
    <row r="1135" spans="1:9" ht="13.5" x14ac:dyDescent="0.35">
      <c r="A1135" s="2" t="s">
        <v>34</v>
      </c>
      <c r="B1135" s="5">
        <v>45352</v>
      </c>
      <c r="C1135" s="93">
        <v>100</v>
      </c>
      <c r="D1135" s="93">
        <v>232.53</v>
      </c>
      <c r="E1135" s="93">
        <f t="shared" si="17"/>
        <v>132.53</v>
      </c>
      <c r="F1135" s="2" t="s">
        <v>564</v>
      </c>
      <c r="G1135" s="94" t="s">
        <v>524</v>
      </c>
      <c r="H1135" s="2" t="s">
        <v>665</v>
      </c>
      <c r="I1135" s="2" t="str">
        <f>IF(MONTH(B1135)&lt;=Elaborazione!$C$1,G1135&amp;H1135,"")</f>
        <v>Spese generaliVendite US</v>
      </c>
    </row>
    <row r="1136" spans="1:9" ht="13.5" x14ac:dyDescent="0.35">
      <c r="A1136" s="2" t="s">
        <v>174</v>
      </c>
      <c r="B1136" s="5">
        <v>45352</v>
      </c>
      <c r="C1136" s="93"/>
      <c r="D1136" s="93">
        <v>5.0999999999999996</v>
      </c>
      <c r="E1136" s="93">
        <f t="shared" si="17"/>
        <v>5.0999999999999996</v>
      </c>
      <c r="F1136" s="2" t="s">
        <v>565</v>
      </c>
      <c r="G1136" s="94" t="s">
        <v>524</v>
      </c>
      <c r="H1136" s="2" t="s">
        <v>665</v>
      </c>
      <c r="I1136" s="2" t="str">
        <f>IF(MONTH(B1136)&lt;=Elaborazione!$C$1,G1136&amp;H1136,"")</f>
        <v>Spese generaliVendite US</v>
      </c>
    </row>
    <row r="1137" spans="1:9" ht="13.5" x14ac:dyDescent="0.35">
      <c r="A1137" s="2" t="s">
        <v>263</v>
      </c>
      <c r="B1137" s="5">
        <v>45352</v>
      </c>
      <c r="C1137" s="93">
        <v>100</v>
      </c>
      <c r="D1137" s="93"/>
      <c r="E1137" s="93">
        <f t="shared" si="17"/>
        <v>-100</v>
      </c>
      <c r="F1137" s="2" t="s">
        <v>571</v>
      </c>
      <c r="G1137" s="94" t="s">
        <v>570</v>
      </c>
      <c r="H1137" s="2" t="s">
        <v>665</v>
      </c>
      <c r="I1137" s="2" t="str">
        <f>IF(MONTH(B1137)&lt;=Elaborazione!$C$1,G1137&amp;H1137,"")</f>
        <v>FormazioneVendite US</v>
      </c>
    </row>
    <row r="1138" spans="1:9" ht="13.5" x14ac:dyDescent="0.35">
      <c r="A1138" s="2" t="s">
        <v>369</v>
      </c>
      <c r="B1138" s="5">
        <v>45352</v>
      </c>
      <c r="C1138" s="93"/>
      <c r="D1138" s="93">
        <v>3000</v>
      </c>
      <c r="E1138" s="93">
        <f t="shared" si="17"/>
        <v>3000</v>
      </c>
      <c r="F1138" s="2" t="s">
        <v>521</v>
      </c>
      <c r="G1138" s="2" t="s">
        <v>507</v>
      </c>
      <c r="H1138" s="2" t="s">
        <v>665</v>
      </c>
      <c r="I1138" s="2" t="str">
        <f>IF(MONTH(B1138)&lt;=Elaborazione!$C$1,G1138&amp;H1138,"")</f>
        <v>Consulenze tecnicheVendite US</v>
      </c>
    </row>
    <row r="1139" spans="1:9" ht="13.5" x14ac:dyDescent="0.35">
      <c r="A1139" s="2" t="s">
        <v>35</v>
      </c>
      <c r="B1139" s="5">
        <v>45352</v>
      </c>
      <c r="C1139" s="93">
        <v>35000</v>
      </c>
      <c r="D1139" s="93"/>
      <c r="E1139" s="93">
        <f t="shared" si="17"/>
        <v>-35000</v>
      </c>
      <c r="F1139" s="2" t="s">
        <v>553</v>
      </c>
      <c r="G1139" s="94" t="s">
        <v>550</v>
      </c>
      <c r="H1139" s="2" t="s">
        <v>665</v>
      </c>
      <c r="I1139" s="2" t="str">
        <f>IF(MONTH(B1139)&lt;=Elaborazione!$C$1,G1139&amp;H1139,"")</f>
        <v>Spese promozionaliVendite US</v>
      </c>
    </row>
    <row r="1140" spans="1:9" ht="13.5" x14ac:dyDescent="0.35">
      <c r="A1140" s="2" t="s">
        <v>175</v>
      </c>
      <c r="B1140" s="5">
        <v>45352</v>
      </c>
      <c r="C1140" s="93"/>
      <c r="D1140" s="93">
        <v>129.55000000000001</v>
      </c>
      <c r="E1140" s="93">
        <f t="shared" si="17"/>
        <v>129.55000000000001</v>
      </c>
      <c r="F1140" s="2" t="s">
        <v>526</v>
      </c>
      <c r="G1140" s="94" t="s">
        <v>524</v>
      </c>
      <c r="H1140" s="2" t="s">
        <v>665</v>
      </c>
      <c r="I1140" s="2" t="str">
        <f>IF(MONTH(B1140)&lt;=Elaborazione!$C$1,G1140&amp;H1140,"")</f>
        <v>Spese generaliVendite US</v>
      </c>
    </row>
    <row r="1141" spans="1:9" ht="13.5" x14ac:dyDescent="0.35">
      <c r="A1141" s="2" t="s">
        <v>264</v>
      </c>
      <c r="B1141" s="5">
        <v>45352</v>
      </c>
      <c r="C1141" s="93">
        <v>100</v>
      </c>
      <c r="D1141" s="93">
        <v>15</v>
      </c>
      <c r="E1141" s="93">
        <f t="shared" si="17"/>
        <v>-85</v>
      </c>
      <c r="F1141" s="2" t="s">
        <v>525</v>
      </c>
      <c r="G1141" s="94" t="s">
        <v>524</v>
      </c>
      <c r="H1141" s="2" t="s">
        <v>665</v>
      </c>
      <c r="I1141" s="2" t="str">
        <f>IF(MONTH(B1141)&lt;=Elaborazione!$C$1,G1141&amp;H1141,"")</f>
        <v>Spese generaliVendite US</v>
      </c>
    </row>
    <row r="1142" spans="1:9" ht="13.5" x14ac:dyDescent="0.35">
      <c r="A1142" s="2" t="s">
        <v>36</v>
      </c>
      <c r="B1142" s="5">
        <v>45352</v>
      </c>
      <c r="C1142" s="93">
        <v>5333</v>
      </c>
      <c r="D1142" s="93">
        <v>4036.97</v>
      </c>
      <c r="E1142" s="93">
        <f t="shared" si="17"/>
        <v>-1296.0300000000002</v>
      </c>
      <c r="F1142" s="2" t="s">
        <v>512</v>
      </c>
      <c r="G1142" s="94" t="s">
        <v>506</v>
      </c>
      <c r="H1142" s="2" t="s">
        <v>665</v>
      </c>
      <c r="I1142" s="2" t="str">
        <f>IF(MONTH(B1142)&lt;=Elaborazione!$C$1,G1142&amp;H1142,"")</f>
        <v>PersonaleVendite US</v>
      </c>
    </row>
    <row r="1143" spans="1:9" ht="13.5" x14ac:dyDescent="0.35">
      <c r="A1143" s="2" t="s">
        <v>176</v>
      </c>
      <c r="B1143" s="5">
        <v>45352</v>
      </c>
      <c r="C1143" s="93"/>
      <c r="D1143" s="93">
        <v>1897.79</v>
      </c>
      <c r="E1143" s="93">
        <f t="shared" si="17"/>
        <v>1897.79</v>
      </c>
      <c r="F1143" s="2" t="s">
        <v>520</v>
      </c>
      <c r="G1143" s="94" t="s">
        <v>506</v>
      </c>
      <c r="H1143" s="2" t="s">
        <v>665</v>
      </c>
      <c r="I1143" s="2" t="str">
        <f>IF(MONTH(B1143)&lt;=Elaborazione!$C$1,G1143&amp;H1143,"")</f>
        <v>PersonaleVendite US</v>
      </c>
    </row>
    <row r="1144" spans="1:9" ht="13.5" x14ac:dyDescent="0.35">
      <c r="A1144" s="2" t="s">
        <v>37</v>
      </c>
      <c r="B1144" s="5">
        <v>45352</v>
      </c>
      <c r="C1144" s="93">
        <v>1375</v>
      </c>
      <c r="D1144" s="93">
        <v>641.23</v>
      </c>
      <c r="E1144" s="93">
        <f t="shared" si="17"/>
        <v>-733.77</v>
      </c>
      <c r="F1144" s="2" t="s">
        <v>513</v>
      </c>
      <c r="G1144" s="94" t="s">
        <v>506</v>
      </c>
      <c r="H1144" s="2" t="s">
        <v>665</v>
      </c>
      <c r="I1144" s="2" t="str">
        <f>IF(MONTH(B1144)&lt;=Elaborazione!$C$1,G1144&amp;H1144,"")</f>
        <v>PersonaleVendite US</v>
      </c>
    </row>
    <row r="1145" spans="1:9" ht="13.5" x14ac:dyDescent="0.35">
      <c r="A1145" s="2" t="s">
        <v>370</v>
      </c>
      <c r="B1145" s="5">
        <v>45352</v>
      </c>
      <c r="C1145" s="93"/>
      <c r="D1145" s="93">
        <v>-7.2759576141834259E-12</v>
      </c>
      <c r="E1145" s="93">
        <f t="shared" si="17"/>
        <v>-7.2759576141834259E-12</v>
      </c>
      <c r="F1145" s="2" t="s">
        <v>575</v>
      </c>
      <c r="G1145" s="94" t="s">
        <v>504</v>
      </c>
      <c r="H1145" s="2" t="s">
        <v>665</v>
      </c>
      <c r="I1145" s="2" t="str">
        <f>IF(MONTH(B1145)&lt;=Elaborazione!$C$1,G1145&amp;H1145,"")</f>
        <v>AllocazioniVendite US</v>
      </c>
    </row>
    <row r="1146" spans="1:9" ht="13.5" x14ac:dyDescent="0.35">
      <c r="A1146" s="2" t="s">
        <v>38</v>
      </c>
      <c r="B1146" s="5">
        <v>45352</v>
      </c>
      <c r="C1146" s="93">
        <v>144693</v>
      </c>
      <c r="D1146" s="93">
        <v>135446.82999999999</v>
      </c>
      <c r="E1146" s="93">
        <f t="shared" si="17"/>
        <v>-9246.1700000000128</v>
      </c>
      <c r="F1146" s="2" t="s">
        <v>508</v>
      </c>
      <c r="G1146" s="94" t="s">
        <v>506</v>
      </c>
      <c r="H1146" s="2" t="s">
        <v>665</v>
      </c>
      <c r="I1146" s="2" t="str">
        <f>IF(MONTH(B1146)&lt;=Elaborazione!$C$1,G1146&amp;H1146,"")</f>
        <v>PersonaleVendite US</v>
      </c>
    </row>
    <row r="1147" spans="1:9" ht="13.5" x14ac:dyDescent="0.35">
      <c r="A1147" s="2" t="s">
        <v>265</v>
      </c>
      <c r="B1147" s="5">
        <v>45352</v>
      </c>
      <c r="C1147" s="93">
        <v>7975</v>
      </c>
      <c r="D1147" s="93"/>
      <c r="E1147" s="93">
        <f t="shared" si="17"/>
        <v>-7975</v>
      </c>
      <c r="F1147" s="2" t="s">
        <v>518</v>
      </c>
      <c r="G1147" s="94" t="s">
        <v>506</v>
      </c>
      <c r="H1147" s="2" t="s">
        <v>665</v>
      </c>
      <c r="I1147" s="2" t="str">
        <f>IF(MONTH(B1147)&lt;=Elaborazione!$C$1,G1147&amp;H1147,"")</f>
        <v>PersonaleVendite US</v>
      </c>
    </row>
    <row r="1148" spans="1:9" ht="13.5" x14ac:dyDescent="0.35">
      <c r="A1148" s="2" t="s">
        <v>266</v>
      </c>
      <c r="B1148" s="5">
        <v>45352</v>
      </c>
      <c r="C1148" s="93">
        <v>98713.969730559984</v>
      </c>
      <c r="D1148" s="93"/>
      <c r="E1148" s="93">
        <f t="shared" si="17"/>
        <v>-98713.969730559984</v>
      </c>
      <c r="F1148" s="2" t="s">
        <v>519</v>
      </c>
      <c r="G1148" s="94" t="s">
        <v>506</v>
      </c>
      <c r="H1148" s="2" t="s">
        <v>665</v>
      </c>
      <c r="I1148" s="2" t="str">
        <f>IF(MONTH(B1148)&lt;=Elaborazione!$C$1,G1148&amp;H1148,"")</f>
        <v>PersonaleVendite US</v>
      </c>
    </row>
    <row r="1149" spans="1:9" ht="13.5" x14ac:dyDescent="0.35">
      <c r="A1149" s="2" t="s">
        <v>371</v>
      </c>
      <c r="B1149" s="5">
        <v>45352</v>
      </c>
      <c r="C1149" s="93"/>
      <c r="D1149" s="93">
        <v>76678.62</v>
      </c>
      <c r="E1149" s="93">
        <f t="shared" si="17"/>
        <v>76678.62</v>
      </c>
      <c r="F1149" s="2" t="s">
        <v>517</v>
      </c>
      <c r="G1149" s="94" t="s">
        <v>506</v>
      </c>
      <c r="H1149" s="2" t="s">
        <v>665</v>
      </c>
      <c r="I1149" s="2" t="str">
        <f>IF(MONTH(B1149)&lt;=Elaborazione!$C$1,G1149&amp;H1149,"")</f>
        <v>PersonaleVendite US</v>
      </c>
    </row>
    <row r="1150" spans="1:9" ht="13.5" x14ac:dyDescent="0.35">
      <c r="A1150" s="2" t="s">
        <v>39</v>
      </c>
      <c r="B1150" s="5">
        <v>45352</v>
      </c>
      <c r="C1150" s="93">
        <v>27027</v>
      </c>
      <c r="D1150" s="93">
        <v>19556.7</v>
      </c>
      <c r="E1150" s="93">
        <f t="shared" si="17"/>
        <v>-7470.2999999999993</v>
      </c>
      <c r="F1150" s="2" t="s">
        <v>516</v>
      </c>
      <c r="G1150" s="94" t="s">
        <v>506</v>
      </c>
      <c r="H1150" s="2" t="s">
        <v>665</v>
      </c>
      <c r="I1150" s="2" t="str">
        <f>IF(MONTH(B1150)&lt;=Elaborazione!$C$1,G1150&amp;H1150,"")</f>
        <v>PersonaleVendite US</v>
      </c>
    </row>
    <row r="1151" spans="1:9" ht="13.5" x14ac:dyDescent="0.35">
      <c r="A1151" s="2" t="s">
        <v>40</v>
      </c>
      <c r="B1151" s="5">
        <v>45352</v>
      </c>
      <c r="C1151" s="93">
        <v>69353</v>
      </c>
      <c r="D1151" s="93">
        <v>190492.89</v>
      </c>
      <c r="E1151" s="93">
        <f t="shared" si="17"/>
        <v>121139.89000000001</v>
      </c>
      <c r="F1151" s="2" t="s">
        <v>510</v>
      </c>
      <c r="G1151" s="94" t="s">
        <v>506</v>
      </c>
      <c r="H1151" s="2" t="s">
        <v>665</v>
      </c>
      <c r="I1151" s="2" t="str">
        <f>IF(MONTH(B1151)&lt;=Elaborazione!$C$1,G1151&amp;H1151,"")</f>
        <v>PersonaleVendite US</v>
      </c>
    </row>
    <row r="1152" spans="1:9" ht="13.5" x14ac:dyDescent="0.35">
      <c r="A1152" s="2" t="s">
        <v>177</v>
      </c>
      <c r="B1152" s="5">
        <v>45352</v>
      </c>
      <c r="C1152" s="93"/>
      <c r="D1152" s="93">
        <v>8854.32</v>
      </c>
      <c r="E1152" s="93">
        <f t="shared" si="17"/>
        <v>8854.32</v>
      </c>
      <c r="F1152" s="2" t="s">
        <v>514</v>
      </c>
      <c r="G1152" s="94" t="s">
        <v>506</v>
      </c>
      <c r="H1152" s="2" t="s">
        <v>665</v>
      </c>
      <c r="I1152" s="2" t="str">
        <f>IF(MONTH(B1152)&lt;=Elaborazione!$C$1,G1152&amp;H1152,"")</f>
        <v>PersonaleVendite US</v>
      </c>
    </row>
    <row r="1153" spans="1:9" ht="13.5" x14ac:dyDescent="0.35">
      <c r="A1153" s="2" t="s">
        <v>41</v>
      </c>
      <c r="B1153" s="5">
        <v>45352</v>
      </c>
      <c r="C1153" s="93">
        <v>663</v>
      </c>
      <c r="D1153" s="93">
        <v>355.47</v>
      </c>
      <c r="E1153" s="93">
        <f t="shared" si="17"/>
        <v>-307.52999999999997</v>
      </c>
      <c r="F1153" s="2" t="s">
        <v>511</v>
      </c>
      <c r="G1153" s="94" t="s">
        <v>506</v>
      </c>
      <c r="H1153" s="2" t="s">
        <v>665</v>
      </c>
      <c r="I1153" s="2" t="str">
        <f>IF(MONTH(B1153)&lt;=Elaborazione!$C$1,G1153&amp;H1153,"")</f>
        <v>PersonaleVendite US</v>
      </c>
    </row>
    <row r="1154" spans="1:9" ht="13.5" x14ac:dyDescent="0.35">
      <c r="A1154" s="2" t="s">
        <v>42</v>
      </c>
      <c r="B1154" s="5">
        <v>45352</v>
      </c>
      <c r="C1154" s="93">
        <v>4858</v>
      </c>
      <c r="D1154" s="93">
        <v>5684.86</v>
      </c>
      <c r="E1154" s="93">
        <f t="shared" si="17"/>
        <v>826.85999999999967</v>
      </c>
      <c r="F1154" s="2" t="s">
        <v>515</v>
      </c>
      <c r="G1154" s="94" t="s">
        <v>506</v>
      </c>
      <c r="H1154" s="2" t="s">
        <v>665</v>
      </c>
      <c r="I1154" s="2" t="str">
        <f>IF(MONTH(B1154)&lt;=Elaborazione!$C$1,G1154&amp;H1154,"")</f>
        <v>PersonaleVendite US</v>
      </c>
    </row>
    <row r="1155" spans="1:9" ht="13.5" x14ac:dyDescent="0.35">
      <c r="A1155" s="2" t="s">
        <v>43</v>
      </c>
      <c r="B1155" s="5">
        <v>45352</v>
      </c>
      <c r="C1155" s="93">
        <v>16440</v>
      </c>
      <c r="D1155" s="93">
        <v>20033.009999999998</v>
      </c>
      <c r="E1155" s="93">
        <f t="shared" ref="E1155:E1218" si="18">+D1155-C1155</f>
        <v>3593.0099999999984</v>
      </c>
      <c r="F1155" s="2" t="s">
        <v>523</v>
      </c>
      <c r="G1155" s="94" t="s">
        <v>506</v>
      </c>
      <c r="H1155" s="2" t="s">
        <v>665</v>
      </c>
      <c r="I1155" s="2" t="str">
        <f>IF(MONTH(B1155)&lt;=Elaborazione!$C$1,G1155&amp;H1155,"")</f>
        <v>PersonaleVendite US</v>
      </c>
    </row>
    <row r="1156" spans="1:9" ht="13.5" x14ac:dyDescent="0.35">
      <c r="A1156" s="2" t="s">
        <v>312</v>
      </c>
      <c r="B1156" s="5">
        <v>45352</v>
      </c>
      <c r="C1156" s="93"/>
      <c r="D1156" s="93">
        <v>16344.39</v>
      </c>
      <c r="E1156" s="93">
        <f t="shared" si="18"/>
        <v>16344.39</v>
      </c>
      <c r="F1156" s="2" t="s">
        <v>530</v>
      </c>
      <c r="G1156" s="94" t="s">
        <v>506</v>
      </c>
      <c r="H1156" s="2" t="s">
        <v>665</v>
      </c>
      <c r="I1156" s="2" t="str">
        <f>IF(MONTH(B1156)&lt;=Elaborazione!$C$1,G1156&amp;H1156,"")</f>
        <v>PersonaleVendite US</v>
      </c>
    </row>
    <row r="1157" spans="1:9" ht="13.5" x14ac:dyDescent="0.35">
      <c r="A1157" s="2" t="s">
        <v>372</v>
      </c>
      <c r="B1157" s="5">
        <v>45352</v>
      </c>
      <c r="C1157" s="93"/>
      <c r="D1157" s="93">
        <v>621.15</v>
      </c>
      <c r="E1157" s="93">
        <f t="shared" si="18"/>
        <v>621.15</v>
      </c>
      <c r="F1157" s="2" t="s">
        <v>563</v>
      </c>
      <c r="G1157" s="94" t="s">
        <v>561</v>
      </c>
      <c r="H1157" s="2" t="s">
        <v>665</v>
      </c>
      <c r="I1157" s="2" t="str">
        <f>IF(MONTH(B1157)&lt;=Elaborazione!$C$1,G1157&amp;H1157,"")</f>
        <v>Ricerca del personaleVendite US</v>
      </c>
    </row>
    <row r="1158" spans="1:9" ht="13.5" x14ac:dyDescent="0.35">
      <c r="A1158" s="2" t="s">
        <v>44</v>
      </c>
      <c r="B1158" s="5">
        <v>45352</v>
      </c>
      <c r="C1158" s="93">
        <v>45500</v>
      </c>
      <c r="D1158" s="93">
        <v>16500</v>
      </c>
      <c r="E1158" s="93">
        <f t="shared" si="18"/>
        <v>-29000</v>
      </c>
      <c r="F1158" s="2" t="s">
        <v>545</v>
      </c>
      <c r="G1158" s="94" t="s">
        <v>540</v>
      </c>
      <c r="H1158" s="2" t="s">
        <v>665</v>
      </c>
      <c r="I1158" s="2" t="str">
        <f>IF(MONTH(B1158)&lt;=Elaborazione!$C$1,G1158&amp;H1158,"")</f>
        <v>Consulenze &amp; serviziVendite US</v>
      </c>
    </row>
    <row r="1159" spans="1:9" ht="13.5" x14ac:dyDescent="0.35">
      <c r="A1159" s="2" t="s">
        <v>45</v>
      </c>
      <c r="B1159" s="5">
        <v>45352</v>
      </c>
      <c r="C1159" s="93">
        <v>200</v>
      </c>
      <c r="D1159" s="93">
        <v>867.76</v>
      </c>
      <c r="E1159" s="93">
        <f t="shared" si="18"/>
        <v>667.76</v>
      </c>
      <c r="F1159" s="2" t="s">
        <v>564</v>
      </c>
      <c r="G1159" s="94" t="s">
        <v>524</v>
      </c>
      <c r="H1159" s="2" t="s">
        <v>665</v>
      </c>
      <c r="I1159" s="2" t="str">
        <f>IF(MONTH(B1159)&lt;=Elaborazione!$C$1,G1159&amp;H1159,"")</f>
        <v>Spese generaliVendite US</v>
      </c>
    </row>
    <row r="1160" spans="1:9" ht="13.5" x14ac:dyDescent="0.35">
      <c r="A1160" s="2" t="s">
        <v>178</v>
      </c>
      <c r="B1160" s="5">
        <v>45352</v>
      </c>
      <c r="C1160" s="93"/>
      <c r="D1160" s="93">
        <v>222.5</v>
      </c>
      <c r="E1160" s="93">
        <f t="shared" si="18"/>
        <v>222.5</v>
      </c>
      <c r="F1160" s="2" t="s">
        <v>565</v>
      </c>
      <c r="G1160" s="94" t="s">
        <v>524</v>
      </c>
      <c r="H1160" s="2" t="s">
        <v>665</v>
      </c>
      <c r="I1160" s="2" t="str">
        <f>IF(MONTH(B1160)&lt;=Elaborazione!$C$1,G1160&amp;H1160,"")</f>
        <v>Spese generaliVendite US</v>
      </c>
    </row>
    <row r="1161" spans="1:9" ht="13.5" x14ac:dyDescent="0.35">
      <c r="A1161" s="2" t="s">
        <v>46</v>
      </c>
      <c r="B1161" s="5">
        <v>45352</v>
      </c>
      <c r="C1161" s="93">
        <v>100</v>
      </c>
      <c r="D1161" s="93"/>
      <c r="E1161" s="93">
        <f t="shared" si="18"/>
        <v>-100</v>
      </c>
      <c r="F1161" s="2" t="s">
        <v>571</v>
      </c>
      <c r="G1161" s="94" t="s">
        <v>570</v>
      </c>
      <c r="H1161" s="2" t="s">
        <v>665</v>
      </c>
      <c r="I1161" s="2" t="str">
        <f>IF(MONTH(B1161)&lt;=Elaborazione!$C$1,G1161&amp;H1161,"")</f>
        <v>FormazioneVendite US</v>
      </c>
    </row>
    <row r="1162" spans="1:9" ht="13.5" x14ac:dyDescent="0.35">
      <c r="A1162" s="2" t="s">
        <v>47</v>
      </c>
      <c r="B1162" s="5">
        <v>45352</v>
      </c>
      <c r="C1162" s="93">
        <v>16500</v>
      </c>
      <c r="D1162" s="93">
        <v>111500</v>
      </c>
      <c r="E1162" s="93">
        <f t="shared" si="18"/>
        <v>95000</v>
      </c>
      <c r="F1162" s="2" t="s">
        <v>521</v>
      </c>
      <c r="G1162" s="2" t="s">
        <v>507</v>
      </c>
      <c r="H1162" s="2" t="s">
        <v>665</v>
      </c>
      <c r="I1162" s="2" t="str">
        <f>IF(MONTH(B1162)&lt;=Elaborazione!$C$1,G1162&amp;H1162,"")</f>
        <v>Consulenze tecnicheVendite US</v>
      </c>
    </row>
    <row r="1163" spans="1:9" ht="13.5" x14ac:dyDescent="0.35">
      <c r="A1163" s="2" t="s">
        <v>48</v>
      </c>
      <c r="B1163" s="5">
        <v>45352</v>
      </c>
      <c r="C1163" s="93">
        <v>77615</v>
      </c>
      <c r="D1163" s="93">
        <v>31000</v>
      </c>
      <c r="E1163" s="93">
        <f t="shared" si="18"/>
        <v>-46615</v>
      </c>
      <c r="F1163" s="2" t="s">
        <v>553</v>
      </c>
      <c r="G1163" s="94" t="s">
        <v>550</v>
      </c>
      <c r="H1163" s="2" t="s">
        <v>665</v>
      </c>
      <c r="I1163" s="2" t="str">
        <f>IF(MONTH(B1163)&lt;=Elaborazione!$C$1,G1163&amp;H1163,"")</f>
        <v>Spese promozionaliVendite US</v>
      </c>
    </row>
    <row r="1164" spans="1:9" ht="13.5" x14ac:dyDescent="0.35">
      <c r="A1164" s="2" t="s">
        <v>267</v>
      </c>
      <c r="B1164" s="5">
        <v>45352</v>
      </c>
      <c r="C1164" s="93">
        <v>31000</v>
      </c>
      <c r="D1164" s="93"/>
      <c r="E1164" s="93">
        <f t="shared" si="18"/>
        <v>-31000</v>
      </c>
      <c r="F1164" s="2" t="s">
        <v>558</v>
      </c>
      <c r="G1164" s="94" t="s">
        <v>550</v>
      </c>
      <c r="H1164" s="2" t="s">
        <v>665</v>
      </c>
      <c r="I1164" s="2" t="str">
        <f>IF(MONTH(B1164)&lt;=Elaborazione!$C$1,G1164&amp;H1164,"")</f>
        <v>Spese promozionaliVendite US</v>
      </c>
    </row>
    <row r="1165" spans="1:9" ht="13.5" x14ac:dyDescent="0.35">
      <c r="A1165" s="2" t="s">
        <v>181</v>
      </c>
      <c r="B1165" s="5">
        <v>45352</v>
      </c>
      <c r="C1165" s="93"/>
      <c r="D1165" s="93">
        <v>3800</v>
      </c>
      <c r="E1165" s="93">
        <f t="shared" si="18"/>
        <v>3800</v>
      </c>
      <c r="F1165" s="2" t="s">
        <v>507</v>
      </c>
      <c r="G1165" s="2" t="s">
        <v>507</v>
      </c>
      <c r="H1165" s="2" t="s">
        <v>665</v>
      </c>
      <c r="I1165" s="2" t="str">
        <f>IF(MONTH(B1165)&lt;=Elaborazione!$C$1,G1165&amp;H1165,"")</f>
        <v>Consulenze tecnicheVendite US</v>
      </c>
    </row>
    <row r="1166" spans="1:9" ht="13.5" x14ac:dyDescent="0.35">
      <c r="A1166" s="2" t="s">
        <v>182</v>
      </c>
      <c r="B1166" s="5">
        <v>45352</v>
      </c>
      <c r="C1166" s="93"/>
      <c r="D1166" s="93">
        <v>440.46</v>
      </c>
      <c r="E1166" s="93">
        <f t="shared" si="18"/>
        <v>440.46</v>
      </c>
      <c r="F1166" s="2" t="s">
        <v>526</v>
      </c>
      <c r="G1166" s="94" t="s">
        <v>524</v>
      </c>
      <c r="H1166" s="2" t="s">
        <v>665</v>
      </c>
      <c r="I1166" s="2" t="str">
        <f>IF(MONTH(B1166)&lt;=Elaborazione!$C$1,G1166&amp;H1166,"")</f>
        <v>Spese generaliVendite US</v>
      </c>
    </row>
    <row r="1167" spans="1:9" ht="13.5" x14ac:dyDescent="0.35">
      <c r="A1167" s="2" t="s">
        <v>49</v>
      </c>
      <c r="B1167" s="5">
        <v>45352</v>
      </c>
      <c r="C1167" s="93">
        <v>200</v>
      </c>
      <c r="D1167" s="93">
        <v>88.79</v>
      </c>
      <c r="E1167" s="93">
        <f t="shared" si="18"/>
        <v>-111.21</v>
      </c>
      <c r="F1167" s="2" t="s">
        <v>525</v>
      </c>
      <c r="G1167" s="94" t="s">
        <v>524</v>
      </c>
      <c r="H1167" s="2" t="s">
        <v>665</v>
      </c>
      <c r="I1167" s="2" t="str">
        <f>IF(MONTH(B1167)&lt;=Elaborazione!$C$1,G1167&amp;H1167,"")</f>
        <v>Spese generaliVendite US</v>
      </c>
    </row>
    <row r="1168" spans="1:9" ht="13.5" x14ac:dyDescent="0.35">
      <c r="A1168" s="2" t="s">
        <v>50</v>
      </c>
      <c r="B1168" s="5">
        <v>45352</v>
      </c>
      <c r="C1168" s="93">
        <v>33267</v>
      </c>
      <c r="D1168" s="93">
        <v>33724.83</v>
      </c>
      <c r="E1168" s="93">
        <f t="shared" si="18"/>
        <v>457.83000000000175</v>
      </c>
      <c r="F1168" s="2" t="s">
        <v>512</v>
      </c>
      <c r="G1168" s="94" t="s">
        <v>506</v>
      </c>
      <c r="H1168" s="2" t="s">
        <v>665</v>
      </c>
      <c r="I1168" s="2" t="str">
        <f>IF(MONTH(B1168)&lt;=Elaborazione!$C$1,G1168&amp;H1168,"")</f>
        <v>PersonaleVendite US</v>
      </c>
    </row>
    <row r="1169" spans="1:9" ht="13.5" x14ac:dyDescent="0.35">
      <c r="A1169" s="2" t="s">
        <v>183</v>
      </c>
      <c r="B1169" s="5">
        <v>45352</v>
      </c>
      <c r="C1169" s="93"/>
      <c r="D1169" s="93">
        <v>5672.52</v>
      </c>
      <c r="E1169" s="93">
        <f t="shared" si="18"/>
        <v>5672.52</v>
      </c>
      <c r="F1169" s="2" t="s">
        <v>520</v>
      </c>
      <c r="G1169" s="94" t="s">
        <v>506</v>
      </c>
      <c r="H1169" s="2" t="s">
        <v>665</v>
      </c>
      <c r="I1169" s="2" t="str">
        <f>IF(MONTH(B1169)&lt;=Elaborazione!$C$1,G1169&amp;H1169,"")</f>
        <v>PersonaleVendite US</v>
      </c>
    </row>
    <row r="1170" spans="1:9" ht="13.5" x14ac:dyDescent="0.35">
      <c r="A1170" s="2" t="s">
        <v>51</v>
      </c>
      <c r="B1170" s="5">
        <v>45352</v>
      </c>
      <c r="C1170" s="93">
        <v>9107</v>
      </c>
      <c r="D1170" s="93">
        <v>7285.1</v>
      </c>
      <c r="E1170" s="93">
        <f t="shared" si="18"/>
        <v>-1821.8999999999996</v>
      </c>
      <c r="F1170" s="2" t="s">
        <v>513</v>
      </c>
      <c r="G1170" s="94" t="s">
        <v>506</v>
      </c>
      <c r="H1170" s="2" t="s">
        <v>665</v>
      </c>
      <c r="I1170" s="2" t="str">
        <f>IF(MONTH(B1170)&lt;=Elaborazione!$C$1,G1170&amp;H1170,"")</f>
        <v>PersonaleVendite US</v>
      </c>
    </row>
    <row r="1171" spans="1:9" ht="13.5" x14ac:dyDescent="0.35">
      <c r="A1171" s="2" t="s">
        <v>373</v>
      </c>
      <c r="B1171" s="5">
        <v>45352</v>
      </c>
      <c r="C1171" s="93"/>
      <c r="D1171" s="93">
        <v>1.7763568394002505E-14</v>
      </c>
      <c r="E1171" s="93">
        <f t="shared" si="18"/>
        <v>1.7763568394002505E-14</v>
      </c>
      <c r="F1171" s="2" t="s">
        <v>532</v>
      </c>
      <c r="G1171" s="2" t="s">
        <v>689</v>
      </c>
      <c r="H1171" s="2" t="s">
        <v>665</v>
      </c>
      <c r="I1171" s="2" t="str">
        <f>IF(MONTH(B1171)&lt;=Elaborazione!$C$1,G1171&amp;H1171,"")</f>
        <v>Imposte e tasseVendite US</v>
      </c>
    </row>
    <row r="1172" spans="1:9" ht="13.5" x14ac:dyDescent="0.35">
      <c r="A1172" s="2" t="s">
        <v>52</v>
      </c>
      <c r="B1172" s="5">
        <v>45352</v>
      </c>
      <c r="C1172" s="93">
        <v>15190</v>
      </c>
      <c r="D1172" s="93">
        <v>14947.15</v>
      </c>
      <c r="E1172" s="93">
        <f t="shared" si="18"/>
        <v>-242.85000000000036</v>
      </c>
      <c r="F1172" s="2" t="s">
        <v>508</v>
      </c>
      <c r="G1172" s="94" t="s">
        <v>506</v>
      </c>
      <c r="H1172" s="2" t="s">
        <v>665</v>
      </c>
      <c r="I1172" s="2" t="str">
        <f>IF(MONTH(B1172)&lt;=Elaborazione!$C$1,G1172&amp;H1172,"")</f>
        <v>PersonaleVendite US</v>
      </c>
    </row>
    <row r="1173" spans="1:9" ht="13.5" x14ac:dyDescent="0.35">
      <c r="A1173" s="2" t="s">
        <v>268</v>
      </c>
      <c r="B1173" s="5">
        <v>45352</v>
      </c>
      <c r="C1173" s="93">
        <v>242</v>
      </c>
      <c r="D1173" s="93"/>
      <c r="E1173" s="93">
        <f t="shared" si="18"/>
        <v>-242</v>
      </c>
      <c r="F1173" s="2" t="s">
        <v>518</v>
      </c>
      <c r="G1173" s="94" t="s">
        <v>506</v>
      </c>
      <c r="H1173" s="2" t="s">
        <v>665</v>
      </c>
      <c r="I1173" s="2" t="str">
        <f>IF(MONTH(B1173)&lt;=Elaborazione!$C$1,G1173&amp;H1173,"")</f>
        <v>PersonaleVendite US</v>
      </c>
    </row>
    <row r="1174" spans="1:9" ht="13.5" x14ac:dyDescent="0.35">
      <c r="A1174" s="2" t="s">
        <v>53</v>
      </c>
      <c r="B1174" s="5">
        <v>45352</v>
      </c>
      <c r="C1174" s="93">
        <v>1962</v>
      </c>
      <c r="D1174" s="93">
        <v>265.12</v>
      </c>
      <c r="E1174" s="93">
        <f t="shared" si="18"/>
        <v>-1696.88</v>
      </c>
      <c r="F1174" s="2" t="s">
        <v>509</v>
      </c>
      <c r="G1174" s="94" t="s">
        <v>506</v>
      </c>
      <c r="H1174" s="2" t="s">
        <v>665</v>
      </c>
      <c r="I1174" s="2" t="str">
        <f>IF(MONTH(B1174)&lt;=Elaborazione!$C$1,G1174&amp;H1174,"")</f>
        <v>PersonaleVendite US</v>
      </c>
    </row>
    <row r="1175" spans="1:9" ht="13.5" x14ac:dyDescent="0.35">
      <c r="A1175" s="2" t="s">
        <v>269</v>
      </c>
      <c r="B1175" s="5">
        <v>45352</v>
      </c>
      <c r="C1175" s="93">
        <v>38</v>
      </c>
      <c r="D1175" s="93"/>
      <c r="E1175" s="93">
        <f t="shared" si="18"/>
        <v>-38</v>
      </c>
      <c r="F1175" s="2" t="s">
        <v>519</v>
      </c>
      <c r="G1175" s="94" t="s">
        <v>506</v>
      </c>
      <c r="H1175" s="2" t="s">
        <v>665</v>
      </c>
      <c r="I1175" s="2" t="str">
        <f>IF(MONTH(B1175)&lt;=Elaborazione!$C$1,G1175&amp;H1175,"")</f>
        <v>PersonaleVendite US</v>
      </c>
    </row>
    <row r="1176" spans="1:9" ht="13.5" x14ac:dyDescent="0.35">
      <c r="A1176" s="2" t="s">
        <v>146</v>
      </c>
      <c r="B1176" s="5">
        <v>45352</v>
      </c>
      <c r="C1176" s="93"/>
      <c r="D1176" s="93">
        <v>1676.81</v>
      </c>
      <c r="E1176" s="93">
        <f t="shared" si="18"/>
        <v>1676.81</v>
      </c>
      <c r="F1176" s="2" t="s">
        <v>516</v>
      </c>
      <c r="G1176" s="94" t="s">
        <v>506</v>
      </c>
      <c r="H1176" s="2" t="s">
        <v>665</v>
      </c>
      <c r="I1176" s="2" t="str">
        <f>IF(MONTH(B1176)&lt;=Elaborazione!$C$1,G1176&amp;H1176,"")</f>
        <v>PersonaleVendite US</v>
      </c>
    </row>
    <row r="1177" spans="1:9" ht="13.5" x14ac:dyDescent="0.35">
      <c r="A1177" s="2" t="s">
        <v>54</v>
      </c>
      <c r="B1177" s="5">
        <v>45352</v>
      </c>
      <c r="C1177" s="93">
        <v>7220</v>
      </c>
      <c r="D1177" s="93">
        <v>10190.4</v>
      </c>
      <c r="E1177" s="93">
        <f t="shared" si="18"/>
        <v>2970.3999999999996</v>
      </c>
      <c r="F1177" s="2" t="s">
        <v>510</v>
      </c>
      <c r="G1177" s="94" t="s">
        <v>506</v>
      </c>
      <c r="H1177" s="2" t="s">
        <v>665</v>
      </c>
      <c r="I1177" s="2" t="str">
        <f>IF(MONTH(B1177)&lt;=Elaborazione!$C$1,G1177&amp;H1177,"")</f>
        <v>PersonaleVendite US</v>
      </c>
    </row>
    <row r="1178" spans="1:9" ht="13.5" x14ac:dyDescent="0.35">
      <c r="A1178" s="2" t="s">
        <v>55</v>
      </c>
      <c r="B1178" s="5">
        <v>45352</v>
      </c>
      <c r="C1178" s="93">
        <v>951</v>
      </c>
      <c r="D1178" s="93">
        <v>1064.08</v>
      </c>
      <c r="E1178" s="93">
        <f t="shared" si="18"/>
        <v>113.07999999999993</v>
      </c>
      <c r="F1178" s="2" t="s">
        <v>514</v>
      </c>
      <c r="G1178" s="94" t="s">
        <v>506</v>
      </c>
      <c r="H1178" s="2" t="s">
        <v>665</v>
      </c>
      <c r="I1178" s="2" t="str">
        <f>IF(MONTH(B1178)&lt;=Elaborazione!$C$1,G1178&amp;H1178,"")</f>
        <v>PersonaleVendite US</v>
      </c>
    </row>
    <row r="1179" spans="1:9" ht="13.5" x14ac:dyDescent="0.35">
      <c r="A1179" s="2" t="s">
        <v>56</v>
      </c>
      <c r="B1179" s="5">
        <v>45352</v>
      </c>
      <c r="C1179" s="93">
        <v>170</v>
      </c>
      <c r="D1179" s="93">
        <v>269.35000000000002</v>
      </c>
      <c r="E1179" s="93">
        <f t="shared" si="18"/>
        <v>99.350000000000023</v>
      </c>
      <c r="F1179" s="2" t="s">
        <v>511</v>
      </c>
      <c r="G1179" s="94" t="s">
        <v>506</v>
      </c>
      <c r="H1179" s="2" t="s">
        <v>665</v>
      </c>
      <c r="I1179" s="2" t="str">
        <f>IF(MONTH(B1179)&lt;=Elaborazione!$C$1,G1179&amp;H1179,"")</f>
        <v>PersonaleVendite US</v>
      </c>
    </row>
    <row r="1180" spans="1:9" ht="13.5" x14ac:dyDescent="0.35">
      <c r="A1180" s="2" t="s">
        <v>57</v>
      </c>
      <c r="B1180" s="5">
        <v>45352</v>
      </c>
      <c r="C1180" s="93">
        <v>167</v>
      </c>
      <c r="D1180" s="93">
        <v>49.23</v>
      </c>
      <c r="E1180" s="93">
        <f t="shared" si="18"/>
        <v>-117.77000000000001</v>
      </c>
      <c r="F1180" s="2" t="s">
        <v>515</v>
      </c>
      <c r="G1180" s="94" t="s">
        <v>506</v>
      </c>
      <c r="H1180" s="2" t="s">
        <v>665</v>
      </c>
      <c r="I1180" s="2" t="str">
        <f>IF(MONTH(B1180)&lt;=Elaborazione!$C$1,G1180&amp;H1180,"")</f>
        <v>PersonaleVendite US</v>
      </c>
    </row>
    <row r="1181" spans="1:9" ht="13.5" x14ac:dyDescent="0.35">
      <c r="A1181" s="2" t="s">
        <v>58</v>
      </c>
      <c r="B1181" s="5">
        <v>45352</v>
      </c>
      <c r="C1181" s="93">
        <v>500</v>
      </c>
      <c r="D1181" s="93">
        <v>12.6</v>
      </c>
      <c r="E1181" s="93">
        <f t="shared" si="18"/>
        <v>-487.4</v>
      </c>
      <c r="F1181" s="2" t="s">
        <v>523</v>
      </c>
      <c r="G1181" s="94" t="s">
        <v>506</v>
      </c>
      <c r="H1181" s="2" t="s">
        <v>665</v>
      </c>
      <c r="I1181" s="2" t="str">
        <f>IF(MONTH(B1181)&lt;=Elaborazione!$C$1,G1181&amp;H1181,"")</f>
        <v>PersonaleVendite US</v>
      </c>
    </row>
    <row r="1182" spans="1:9" ht="13.5" x14ac:dyDescent="0.35">
      <c r="A1182" s="2" t="s">
        <v>270</v>
      </c>
      <c r="B1182" s="5">
        <v>45352</v>
      </c>
      <c r="C1182" s="93">
        <v>167</v>
      </c>
      <c r="D1182" s="93"/>
      <c r="E1182" s="93">
        <f t="shared" si="18"/>
        <v>-167</v>
      </c>
      <c r="F1182" s="2" t="s">
        <v>530</v>
      </c>
      <c r="G1182" s="94" t="s">
        <v>506</v>
      </c>
      <c r="H1182" s="2" t="s">
        <v>665</v>
      </c>
      <c r="I1182" s="2" t="str">
        <f>IF(MONTH(B1182)&lt;=Elaborazione!$C$1,G1182&amp;H1182,"")</f>
        <v>PersonaleVendite US</v>
      </c>
    </row>
    <row r="1183" spans="1:9" ht="13.5" x14ac:dyDescent="0.35">
      <c r="A1183" s="2" t="s">
        <v>271</v>
      </c>
      <c r="B1183" s="5">
        <v>45352</v>
      </c>
      <c r="C1183" s="93">
        <v>900</v>
      </c>
      <c r="D1183" s="93"/>
      <c r="E1183" s="93">
        <f t="shared" si="18"/>
        <v>-900</v>
      </c>
      <c r="F1183" s="2" t="s">
        <v>544</v>
      </c>
      <c r="G1183" s="94" t="s">
        <v>540</v>
      </c>
      <c r="H1183" s="2" t="s">
        <v>665</v>
      </c>
      <c r="I1183" s="2" t="str">
        <f>IF(MONTH(B1183)&lt;=Elaborazione!$C$1,G1183&amp;H1183,"")</f>
        <v>Consulenze &amp; serviziVendite US</v>
      </c>
    </row>
    <row r="1184" spans="1:9" ht="13.5" x14ac:dyDescent="0.35">
      <c r="A1184" s="2" t="s">
        <v>59</v>
      </c>
      <c r="B1184" s="5">
        <v>45352</v>
      </c>
      <c r="C1184" s="93">
        <v>700</v>
      </c>
      <c r="D1184" s="93">
        <v>723.33</v>
      </c>
      <c r="E1184" s="93">
        <f t="shared" si="18"/>
        <v>23.330000000000041</v>
      </c>
      <c r="F1184" s="2" t="s">
        <v>548</v>
      </c>
      <c r="G1184" s="94" t="s">
        <v>540</v>
      </c>
      <c r="H1184" s="2" t="s">
        <v>665</v>
      </c>
      <c r="I1184" s="2" t="str">
        <f>IF(MONTH(B1184)&lt;=Elaborazione!$C$1,G1184&amp;H1184,"")</f>
        <v>Consulenze &amp; serviziVendite US</v>
      </c>
    </row>
    <row r="1185" spans="1:9" ht="13.5" x14ac:dyDescent="0.35">
      <c r="A1185" s="2" t="s">
        <v>60</v>
      </c>
      <c r="B1185" s="5">
        <v>45352</v>
      </c>
      <c r="C1185" s="93">
        <v>2220</v>
      </c>
      <c r="D1185" s="93">
        <v>2934.88</v>
      </c>
      <c r="E1185" s="93">
        <f t="shared" si="18"/>
        <v>714.88000000000011</v>
      </c>
      <c r="F1185" s="2" t="s">
        <v>566</v>
      </c>
      <c r="G1185" s="94" t="s">
        <v>524</v>
      </c>
      <c r="H1185" s="2" t="s">
        <v>665</v>
      </c>
      <c r="I1185" s="2" t="str">
        <f>IF(MONTH(B1185)&lt;=Elaborazione!$C$1,G1185&amp;H1185,"")</f>
        <v>Spese generaliVendite US</v>
      </c>
    </row>
    <row r="1186" spans="1:9" ht="13.5" x14ac:dyDescent="0.35">
      <c r="A1186" s="2" t="s">
        <v>61</v>
      </c>
      <c r="B1186" s="5">
        <v>45352</v>
      </c>
      <c r="C1186" s="93">
        <v>125</v>
      </c>
      <c r="D1186" s="93">
        <v>-83.89</v>
      </c>
      <c r="E1186" s="93">
        <f t="shared" si="18"/>
        <v>-208.89</v>
      </c>
      <c r="F1186" s="2" t="s">
        <v>564</v>
      </c>
      <c r="G1186" s="94" t="s">
        <v>524</v>
      </c>
      <c r="H1186" s="2" t="s">
        <v>665</v>
      </c>
      <c r="I1186" s="2" t="str">
        <f>IF(MONTH(B1186)&lt;=Elaborazione!$C$1,G1186&amp;H1186,"")</f>
        <v>Spese generaliVendite US</v>
      </c>
    </row>
    <row r="1187" spans="1:9" ht="13.5" x14ac:dyDescent="0.35">
      <c r="A1187" s="2" t="s">
        <v>62</v>
      </c>
      <c r="B1187" s="5">
        <v>45352</v>
      </c>
      <c r="C1187" s="93">
        <v>3750</v>
      </c>
      <c r="D1187" s="93">
        <v>5576</v>
      </c>
      <c r="E1187" s="93">
        <f t="shared" si="18"/>
        <v>1826</v>
      </c>
      <c r="F1187" s="2" t="s">
        <v>565</v>
      </c>
      <c r="G1187" s="94" t="s">
        <v>524</v>
      </c>
      <c r="H1187" s="2" t="s">
        <v>665</v>
      </c>
      <c r="I1187" s="2" t="str">
        <f>IF(MONTH(B1187)&lt;=Elaborazione!$C$1,G1187&amp;H1187,"")</f>
        <v>Spese generaliVendite US</v>
      </c>
    </row>
    <row r="1188" spans="1:9" ht="13.5" x14ac:dyDescent="0.35">
      <c r="A1188" s="2" t="s">
        <v>63</v>
      </c>
      <c r="B1188" s="5">
        <v>45352</v>
      </c>
      <c r="C1188" s="93">
        <v>21</v>
      </c>
      <c r="D1188" s="93"/>
      <c r="E1188" s="93">
        <f t="shared" si="18"/>
        <v>-21</v>
      </c>
      <c r="F1188" s="2" t="s">
        <v>571</v>
      </c>
      <c r="G1188" s="94" t="s">
        <v>570</v>
      </c>
      <c r="H1188" s="2" t="s">
        <v>665</v>
      </c>
      <c r="I1188" s="2" t="str">
        <f>IF(MONTH(B1188)&lt;=Elaborazione!$C$1,G1188&amp;H1188,"")</f>
        <v>FormazioneVendite US</v>
      </c>
    </row>
    <row r="1189" spans="1:9" ht="13.5" x14ac:dyDescent="0.35">
      <c r="A1189" s="2" t="s">
        <v>64</v>
      </c>
      <c r="B1189" s="5">
        <v>45352</v>
      </c>
      <c r="C1189" s="93">
        <v>100</v>
      </c>
      <c r="D1189" s="93">
        <v>304.93</v>
      </c>
      <c r="E1189" s="93">
        <f t="shared" si="18"/>
        <v>204.93</v>
      </c>
      <c r="F1189" s="2" t="s">
        <v>572</v>
      </c>
      <c r="G1189" s="94" t="s">
        <v>570</v>
      </c>
      <c r="H1189" s="2" t="s">
        <v>665</v>
      </c>
      <c r="I1189" s="2" t="str">
        <f>IF(MONTH(B1189)&lt;=Elaborazione!$C$1,G1189&amp;H1189,"")</f>
        <v>FormazioneVendite US</v>
      </c>
    </row>
    <row r="1190" spans="1:9" ht="13.5" x14ac:dyDescent="0.35">
      <c r="A1190" s="2" t="s">
        <v>272</v>
      </c>
      <c r="B1190" s="5">
        <v>45352</v>
      </c>
      <c r="C1190" s="93">
        <v>5000</v>
      </c>
      <c r="D1190" s="93">
        <v>10000</v>
      </c>
      <c r="E1190" s="93">
        <f t="shared" si="18"/>
        <v>5000</v>
      </c>
      <c r="F1190" s="2" t="s">
        <v>521</v>
      </c>
      <c r="G1190" s="2" t="s">
        <v>507</v>
      </c>
      <c r="H1190" s="2" t="s">
        <v>665</v>
      </c>
      <c r="I1190" s="2" t="str">
        <f>IF(MONTH(B1190)&lt;=Elaborazione!$C$1,G1190&amp;H1190,"")</f>
        <v>Consulenze tecnicheVendite US</v>
      </c>
    </row>
    <row r="1191" spans="1:9" ht="13.5" x14ac:dyDescent="0.35">
      <c r="A1191" s="2" t="s">
        <v>273</v>
      </c>
      <c r="B1191" s="5">
        <v>45352</v>
      </c>
      <c r="C1191" s="93">
        <v>2872</v>
      </c>
      <c r="D1191" s="93"/>
      <c r="E1191" s="93">
        <f t="shared" si="18"/>
        <v>-2872</v>
      </c>
      <c r="F1191" s="2" t="s">
        <v>557</v>
      </c>
      <c r="G1191" s="94" t="s">
        <v>550</v>
      </c>
      <c r="H1191" s="2" t="s">
        <v>665</v>
      </c>
      <c r="I1191" s="2" t="str">
        <f>IF(MONTH(B1191)&lt;=Elaborazione!$C$1,G1191&amp;H1191,"")</f>
        <v>Spese promozionaliVendite US</v>
      </c>
    </row>
    <row r="1192" spans="1:9" ht="13.5" x14ac:dyDescent="0.35">
      <c r="A1192" s="2" t="s">
        <v>143</v>
      </c>
      <c r="B1192" s="5">
        <v>45352</v>
      </c>
      <c r="C1192" s="93"/>
      <c r="D1192" s="93">
        <v>1186.25</v>
      </c>
      <c r="E1192" s="93">
        <f t="shared" si="18"/>
        <v>1186.25</v>
      </c>
      <c r="F1192" s="2" t="s">
        <v>552</v>
      </c>
      <c r="G1192" s="94" t="s">
        <v>550</v>
      </c>
      <c r="H1192" s="2" t="s">
        <v>665</v>
      </c>
      <c r="I1192" s="2" t="str">
        <f>IF(MONTH(B1192)&lt;=Elaborazione!$C$1,G1192&amp;H1192,"")</f>
        <v>Spese promozionaliVendite US</v>
      </c>
    </row>
    <row r="1193" spans="1:9" ht="13.5" x14ac:dyDescent="0.35">
      <c r="A1193" s="2" t="s">
        <v>144</v>
      </c>
      <c r="B1193" s="5">
        <v>45352</v>
      </c>
      <c r="C1193" s="93"/>
      <c r="D1193" s="93">
        <v>25.91</v>
      </c>
      <c r="E1193" s="93">
        <f t="shared" si="18"/>
        <v>25.91</v>
      </c>
      <c r="F1193" s="2" t="s">
        <v>526</v>
      </c>
      <c r="G1193" s="94" t="s">
        <v>524</v>
      </c>
      <c r="H1193" s="2" t="s">
        <v>665</v>
      </c>
      <c r="I1193" s="2" t="str">
        <f>IF(MONTH(B1193)&lt;=Elaborazione!$C$1,G1193&amp;H1193,"")</f>
        <v>Spese generaliVendite US</v>
      </c>
    </row>
    <row r="1194" spans="1:9" ht="13.5" x14ac:dyDescent="0.35">
      <c r="A1194" s="2" t="s">
        <v>274</v>
      </c>
      <c r="B1194" s="5">
        <v>45352</v>
      </c>
      <c r="C1194" s="93">
        <v>83</v>
      </c>
      <c r="D1194" s="93"/>
      <c r="E1194" s="93">
        <f t="shared" si="18"/>
        <v>-83</v>
      </c>
      <c r="F1194" s="2" t="s">
        <v>525</v>
      </c>
      <c r="G1194" s="94" t="s">
        <v>524</v>
      </c>
      <c r="H1194" s="2" t="s">
        <v>665</v>
      </c>
      <c r="I1194" s="2" t="str">
        <f>IF(MONTH(B1194)&lt;=Elaborazione!$C$1,G1194&amp;H1194,"")</f>
        <v>Spese generaliVendite US</v>
      </c>
    </row>
    <row r="1195" spans="1:9" ht="13.5" x14ac:dyDescent="0.35">
      <c r="A1195" s="2" t="s">
        <v>65</v>
      </c>
      <c r="B1195" s="5">
        <v>45352</v>
      </c>
      <c r="C1195" s="93">
        <v>1133</v>
      </c>
      <c r="D1195" s="93">
        <v>881.22</v>
      </c>
      <c r="E1195" s="93">
        <f t="shared" si="18"/>
        <v>-251.77999999999997</v>
      </c>
      <c r="F1195" s="2" t="s">
        <v>512</v>
      </c>
      <c r="G1195" s="94" t="s">
        <v>506</v>
      </c>
      <c r="H1195" s="2" t="s">
        <v>665</v>
      </c>
      <c r="I1195" s="2" t="str">
        <f>IF(MONTH(B1195)&lt;=Elaborazione!$C$1,G1195&amp;H1195,"")</f>
        <v>PersonaleVendite US</v>
      </c>
    </row>
    <row r="1196" spans="1:9" ht="13.5" x14ac:dyDescent="0.35">
      <c r="A1196" s="2" t="s">
        <v>145</v>
      </c>
      <c r="B1196" s="5">
        <v>45352</v>
      </c>
      <c r="C1196" s="93"/>
      <c r="D1196" s="93">
        <v>568.63</v>
      </c>
      <c r="E1196" s="93">
        <f t="shared" si="18"/>
        <v>568.63</v>
      </c>
      <c r="F1196" s="2" t="s">
        <v>520</v>
      </c>
      <c r="G1196" s="94" t="s">
        <v>506</v>
      </c>
      <c r="H1196" s="2" t="s">
        <v>665</v>
      </c>
      <c r="I1196" s="2" t="str">
        <f>IF(MONTH(B1196)&lt;=Elaborazione!$C$1,G1196&amp;H1196,"")</f>
        <v>PersonaleVendite US</v>
      </c>
    </row>
    <row r="1197" spans="1:9" ht="13.5" x14ac:dyDescent="0.35">
      <c r="A1197" s="2" t="s">
        <v>66</v>
      </c>
      <c r="B1197" s="5">
        <v>45352</v>
      </c>
      <c r="C1197" s="93">
        <v>275</v>
      </c>
      <c r="D1197" s="93">
        <v>155.87</v>
      </c>
      <c r="E1197" s="93">
        <f t="shared" si="18"/>
        <v>-119.13</v>
      </c>
      <c r="F1197" s="2" t="s">
        <v>513</v>
      </c>
      <c r="G1197" s="94" t="s">
        <v>506</v>
      </c>
      <c r="H1197" s="2" t="s">
        <v>665</v>
      </c>
      <c r="I1197" s="2" t="str">
        <f>IF(MONTH(B1197)&lt;=Elaborazione!$C$1,G1197&amp;H1197,"")</f>
        <v>PersonaleVendite US</v>
      </c>
    </row>
    <row r="1198" spans="1:9" ht="13.5" x14ac:dyDescent="0.35">
      <c r="A1198" s="2" t="s">
        <v>67</v>
      </c>
      <c r="B1198" s="5">
        <v>45352</v>
      </c>
      <c r="C1198" s="93">
        <v>72286</v>
      </c>
      <c r="D1198" s="93">
        <v>71623.58</v>
      </c>
      <c r="E1198" s="93">
        <f t="shared" si="18"/>
        <v>-662.41999999999825</v>
      </c>
      <c r="F1198" s="2" t="s">
        <v>508</v>
      </c>
      <c r="G1198" s="94" t="s">
        <v>506</v>
      </c>
      <c r="H1198" s="2" t="s">
        <v>665</v>
      </c>
      <c r="I1198" s="2" t="str">
        <f>IF(MONTH(B1198)&lt;=Elaborazione!$C$1,G1198&amp;H1198,"")</f>
        <v>PersonaleVendite US</v>
      </c>
    </row>
    <row r="1199" spans="1:9" ht="13.5" x14ac:dyDescent="0.35">
      <c r="A1199" s="2" t="s">
        <v>275</v>
      </c>
      <c r="B1199" s="5">
        <v>45352</v>
      </c>
      <c r="C1199" s="93">
        <v>4109</v>
      </c>
      <c r="D1199" s="93"/>
      <c r="E1199" s="93">
        <f t="shared" si="18"/>
        <v>-4109</v>
      </c>
      <c r="F1199" s="2" t="s">
        <v>518</v>
      </c>
      <c r="G1199" s="94" t="s">
        <v>506</v>
      </c>
      <c r="H1199" s="2" t="s">
        <v>665</v>
      </c>
      <c r="I1199" s="2" t="str">
        <f>IF(MONTH(B1199)&lt;=Elaborazione!$C$1,G1199&amp;H1199,"")</f>
        <v>PersonaleVendite US</v>
      </c>
    </row>
    <row r="1200" spans="1:9" ht="13.5" x14ac:dyDescent="0.35">
      <c r="A1200" s="2" t="s">
        <v>276</v>
      </c>
      <c r="B1200" s="5">
        <v>45352</v>
      </c>
      <c r="C1200" s="93">
        <v>38311.80563712</v>
      </c>
      <c r="D1200" s="93"/>
      <c r="E1200" s="93">
        <f t="shared" si="18"/>
        <v>-38311.80563712</v>
      </c>
      <c r="F1200" s="2" t="s">
        <v>519</v>
      </c>
      <c r="G1200" s="94" t="s">
        <v>506</v>
      </c>
      <c r="H1200" s="2" t="s">
        <v>665</v>
      </c>
      <c r="I1200" s="2" t="str">
        <f>IF(MONTH(B1200)&lt;=Elaborazione!$C$1,G1200&amp;H1200,"")</f>
        <v>PersonaleVendite US</v>
      </c>
    </row>
    <row r="1201" spans="1:9" ht="13.5" x14ac:dyDescent="0.35">
      <c r="A1201" s="2" t="s">
        <v>375</v>
      </c>
      <c r="B1201" s="5">
        <v>45352</v>
      </c>
      <c r="C1201" s="93"/>
      <c r="D1201" s="93">
        <v>41858.81</v>
      </c>
      <c r="E1201" s="93">
        <f t="shared" si="18"/>
        <v>41858.81</v>
      </c>
      <c r="F1201" s="2" t="s">
        <v>517</v>
      </c>
      <c r="G1201" s="94" t="s">
        <v>506</v>
      </c>
      <c r="H1201" s="2" t="s">
        <v>665</v>
      </c>
      <c r="I1201" s="2" t="str">
        <f>IF(MONTH(B1201)&lt;=Elaborazione!$C$1,G1201&amp;H1201,"")</f>
        <v>PersonaleVendite US</v>
      </c>
    </row>
    <row r="1202" spans="1:9" ht="13.5" x14ac:dyDescent="0.35">
      <c r="A1202" s="2" t="s">
        <v>68</v>
      </c>
      <c r="B1202" s="5">
        <v>45352</v>
      </c>
      <c r="C1202" s="93">
        <v>13502</v>
      </c>
      <c r="D1202" s="93">
        <v>13905.98</v>
      </c>
      <c r="E1202" s="93">
        <f t="shared" si="18"/>
        <v>403.97999999999956</v>
      </c>
      <c r="F1202" s="2" t="s">
        <v>516</v>
      </c>
      <c r="G1202" s="94" t="s">
        <v>506</v>
      </c>
      <c r="H1202" s="2" t="s">
        <v>665</v>
      </c>
      <c r="I1202" s="2" t="str">
        <f>IF(MONTH(B1202)&lt;=Elaborazione!$C$1,G1202&amp;H1202,"")</f>
        <v>PersonaleVendite US</v>
      </c>
    </row>
    <row r="1203" spans="1:9" ht="13.5" x14ac:dyDescent="0.35">
      <c r="A1203" s="2" t="s">
        <v>69</v>
      </c>
      <c r="B1203" s="5">
        <v>45352</v>
      </c>
      <c r="C1203" s="93">
        <v>34697</v>
      </c>
      <c r="D1203" s="93">
        <v>56094.75</v>
      </c>
      <c r="E1203" s="93">
        <f t="shared" si="18"/>
        <v>21397.75</v>
      </c>
      <c r="F1203" s="2" t="s">
        <v>510</v>
      </c>
      <c r="G1203" s="94" t="s">
        <v>506</v>
      </c>
      <c r="H1203" s="2" t="s">
        <v>665</v>
      </c>
      <c r="I1203" s="2" t="str">
        <f>IF(MONTH(B1203)&lt;=Elaborazione!$C$1,G1203&amp;H1203,"")</f>
        <v>PersonaleVendite US</v>
      </c>
    </row>
    <row r="1204" spans="1:9" ht="13.5" x14ac:dyDescent="0.35">
      <c r="A1204" s="2" t="s">
        <v>184</v>
      </c>
      <c r="B1204" s="5">
        <v>45352</v>
      </c>
      <c r="C1204" s="93"/>
      <c r="D1204" s="93">
        <v>4391.0200000000004</v>
      </c>
      <c r="E1204" s="93">
        <f t="shared" si="18"/>
        <v>4391.0200000000004</v>
      </c>
      <c r="F1204" s="2" t="s">
        <v>514</v>
      </c>
      <c r="G1204" s="94" t="s">
        <v>506</v>
      </c>
      <c r="H1204" s="2" t="s">
        <v>665</v>
      </c>
      <c r="I1204" s="2" t="str">
        <f>IF(MONTH(B1204)&lt;=Elaborazione!$C$1,G1204&amp;H1204,"")</f>
        <v>PersonaleVendite US</v>
      </c>
    </row>
    <row r="1205" spans="1:9" ht="13.5" x14ac:dyDescent="0.35">
      <c r="A1205" s="2" t="s">
        <v>70</v>
      </c>
      <c r="B1205" s="5">
        <v>45352</v>
      </c>
      <c r="C1205" s="93">
        <v>337</v>
      </c>
      <c r="D1205" s="93">
        <v>794.95</v>
      </c>
      <c r="E1205" s="93">
        <f t="shared" si="18"/>
        <v>457.95000000000005</v>
      </c>
      <c r="F1205" s="2" t="s">
        <v>511</v>
      </c>
      <c r="G1205" s="94" t="s">
        <v>506</v>
      </c>
      <c r="H1205" s="2" t="s">
        <v>665</v>
      </c>
      <c r="I1205" s="2" t="str">
        <f>IF(MONTH(B1205)&lt;=Elaborazione!$C$1,G1205&amp;H1205,"")</f>
        <v>PersonaleVendite US</v>
      </c>
    </row>
    <row r="1206" spans="1:9" ht="13.5" x14ac:dyDescent="0.35">
      <c r="A1206" s="2" t="s">
        <v>71</v>
      </c>
      <c r="B1206" s="5">
        <v>45352</v>
      </c>
      <c r="C1206" s="93">
        <v>2386</v>
      </c>
      <c r="D1206" s="93">
        <v>6743.35</v>
      </c>
      <c r="E1206" s="93">
        <f t="shared" si="18"/>
        <v>4357.3500000000004</v>
      </c>
      <c r="F1206" s="2" t="s">
        <v>515</v>
      </c>
      <c r="G1206" s="94" t="s">
        <v>506</v>
      </c>
      <c r="H1206" s="2" t="s">
        <v>665</v>
      </c>
      <c r="I1206" s="2" t="str">
        <f>IF(MONTH(B1206)&lt;=Elaborazione!$C$1,G1206&amp;H1206,"")</f>
        <v>PersonaleVendite US</v>
      </c>
    </row>
    <row r="1207" spans="1:9" ht="13.5" x14ac:dyDescent="0.35">
      <c r="A1207" s="2" t="s">
        <v>72</v>
      </c>
      <c r="B1207" s="5">
        <v>45352</v>
      </c>
      <c r="C1207" s="93">
        <v>8076</v>
      </c>
      <c r="D1207" s="93">
        <v>11917.11</v>
      </c>
      <c r="E1207" s="93">
        <f t="shared" si="18"/>
        <v>3841.1100000000006</v>
      </c>
      <c r="F1207" s="2" t="s">
        <v>523</v>
      </c>
      <c r="G1207" s="94" t="s">
        <v>506</v>
      </c>
      <c r="H1207" s="2" t="s">
        <v>665</v>
      </c>
      <c r="I1207" s="2" t="str">
        <f>IF(MONTH(B1207)&lt;=Elaborazione!$C$1,G1207&amp;H1207,"")</f>
        <v>PersonaleVendite US</v>
      </c>
    </row>
    <row r="1208" spans="1:9" ht="13.5" x14ac:dyDescent="0.35">
      <c r="A1208" s="2" t="s">
        <v>311</v>
      </c>
      <c r="B1208" s="5">
        <v>45352</v>
      </c>
      <c r="C1208" s="93"/>
      <c r="D1208" s="93">
        <v>16758.900000000001</v>
      </c>
      <c r="E1208" s="93">
        <f t="shared" si="18"/>
        <v>16758.900000000001</v>
      </c>
      <c r="F1208" s="2" t="s">
        <v>530</v>
      </c>
      <c r="G1208" s="94" t="s">
        <v>506</v>
      </c>
      <c r="H1208" s="2" t="s">
        <v>665</v>
      </c>
      <c r="I1208" s="2" t="str">
        <f>IF(MONTH(B1208)&lt;=Elaborazione!$C$1,G1208&amp;H1208,"")</f>
        <v>PersonaleVendite US</v>
      </c>
    </row>
    <row r="1209" spans="1:9" ht="13.5" x14ac:dyDescent="0.35">
      <c r="A1209" s="2" t="s">
        <v>376</v>
      </c>
      <c r="B1209" s="5">
        <v>45352</v>
      </c>
      <c r="C1209" s="93"/>
      <c r="D1209" s="93">
        <v>55</v>
      </c>
      <c r="E1209" s="93">
        <f t="shared" si="18"/>
        <v>55</v>
      </c>
      <c r="F1209" s="2" t="s">
        <v>563</v>
      </c>
      <c r="G1209" s="94" t="s">
        <v>561</v>
      </c>
      <c r="H1209" s="2" t="s">
        <v>665</v>
      </c>
      <c r="I1209" s="2" t="str">
        <f>IF(MONTH(B1209)&lt;=Elaborazione!$C$1,G1209&amp;H1209,"")</f>
        <v>Ricerca del personaleVendite US</v>
      </c>
    </row>
    <row r="1210" spans="1:9" ht="13.5" x14ac:dyDescent="0.35">
      <c r="A1210" s="2" t="s">
        <v>277</v>
      </c>
      <c r="B1210" s="5">
        <v>45352</v>
      </c>
      <c r="C1210" s="93">
        <v>11500</v>
      </c>
      <c r="D1210" s="93">
        <v>3000</v>
      </c>
      <c r="E1210" s="93">
        <f t="shared" si="18"/>
        <v>-8500</v>
      </c>
      <c r="F1210" s="2" t="s">
        <v>545</v>
      </c>
      <c r="G1210" s="94" t="s">
        <v>540</v>
      </c>
      <c r="H1210" s="2" t="s">
        <v>665</v>
      </c>
      <c r="I1210" s="2" t="str">
        <f>IF(MONTH(B1210)&lt;=Elaborazione!$C$1,G1210&amp;H1210,"")</f>
        <v>Consulenze &amp; serviziVendite US</v>
      </c>
    </row>
    <row r="1211" spans="1:9" ht="13.5" x14ac:dyDescent="0.35">
      <c r="A1211" s="2" t="s">
        <v>73</v>
      </c>
      <c r="B1211" s="5">
        <v>45352</v>
      </c>
      <c r="C1211" s="93">
        <v>150</v>
      </c>
      <c r="D1211" s="93">
        <v>-467.68</v>
      </c>
      <c r="E1211" s="93">
        <f t="shared" si="18"/>
        <v>-617.68000000000006</v>
      </c>
      <c r="F1211" s="2" t="s">
        <v>564</v>
      </c>
      <c r="G1211" s="94" t="s">
        <v>524</v>
      </c>
      <c r="H1211" s="2" t="s">
        <v>665</v>
      </c>
      <c r="I1211" s="2" t="str">
        <f>IF(MONTH(B1211)&lt;=Elaborazione!$C$1,G1211&amp;H1211,"")</f>
        <v>Spese generaliVendite US</v>
      </c>
    </row>
    <row r="1212" spans="1:9" ht="13.5" x14ac:dyDescent="0.35">
      <c r="A1212" s="2" t="s">
        <v>185</v>
      </c>
      <c r="B1212" s="5">
        <v>45352</v>
      </c>
      <c r="C1212" s="93"/>
      <c r="D1212" s="93">
        <v>30.7</v>
      </c>
      <c r="E1212" s="93">
        <f t="shared" si="18"/>
        <v>30.7</v>
      </c>
      <c r="F1212" s="2" t="s">
        <v>565</v>
      </c>
      <c r="G1212" s="94" t="s">
        <v>524</v>
      </c>
      <c r="H1212" s="2" t="s">
        <v>665</v>
      </c>
      <c r="I1212" s="2" t="str">
        <f>IF(MONTH(B1212)&lt;=Elaborazione!$C$1,G1212&amp;H1212,"")</f>
        <v>Spese generaliVendite US</v>
      </c>
    </row>
    <row r="1213" spans="1:9" ht="13.5" x14ac:dyDescent="0.35">
      <c r="A1213" s="2" t="s">
        <v>278</v>
      </c>
      <c r="B1213" s="5">
        <v>45352</v>
      </c>
      <c r="C1213" s="93">
        <v>3100</v>
      </c>
      <c r="D1213" s="93"/>
      <c r="E1213" s="93">
        <f t="shared" si="18"/>
        <v>-3100</v>
      </c>
      <c r="F1213" s="2" t="s">
        <v>571</v>
      </c>
      <c r="G1213" s="94" t="s">
        <v>570</v>
      </c>
      <c r="H1213" s="2" t="s">
        <v>665</v>
      </c>
      <c r="I1213" s="2" t="str">
        <f>IF(MONTH(B1213)&lt;=Elaborazione!$C$1,G1213&amp;H1213,"")</f>
        <v>FormazioneVendite US</v>
      </c>
    </row>
    <row r="1214" spans="1:9" ht="13.5" x14ac:dyDescent="0.35">
      <c r="A1214" s="2" t="s">
        <v>279</v>
      </c>
      <c r="B1214" s="5">
        <v>45352</v>
      </c>
      <c r="C1214" s="93">
        <v>20000</v>
      </c>
      <c r="D1214" s="93">
        <v>56544.800000000003</v>
      </c>
      <c r="E1214" s="93">
        <f t="shared" si="18"/>
        <v>36544.800000000003</v>
      </c>
      <c r="F1214" s="2" t="s">
        <v>521</v>
      </c>
      <c r="G1214" s="2" t="s">
        <v>507</v>
      </c>
      <c r="H1214" s="2" t="s">
        <v>665</v>
      </c>
      <c r="I1214" s="2" t="str">
        <f>IF(MONTH(B1214)&lt;=Elaborazione!$C$1,G1214&amp;H1214,"")</f>
        <v>Consulenze tecnicheVendite US</v>
      </c>
    </row>
    <row r="1215" spans="1:9" ht="13.5" x14ac:dyDescent="0.35">
      <c r="A1215" s="2" t="s">
        <v>74</v>
      </c>
      <c r="B1215" s="5">
        <v>45352</v>
      </c>
      <c r="C1215" s="93">
        <v>60500</v>
      </c>
      <c r="D1215" s="93">
        <v>15946</v>
      </c>
      <c r="E1215" s="93">
        <f t="shared" si="18"/>
        <v>-44554</v>
      </c>
      <c r="F1215" s="2" t="s">
        <v>553</v>
      </c>
      <c r="G1215" s="94" t="s">
        <v>550</v>
      </c>
      <c r="H1215" s="2" t="s">
        <v>665</v>
      </c>
      <c r="I1215" s="2" t="str">
        <f>IF(MONTH(B1215)&lt;=Elaborazione!$C$1,G1215&amp;H1215,"")</f>
        <v>Spese promozionaliVendite US</v>
      </c>
    </row>
    <row r="1216" spans="1:9" ht="13.5" x14ac:dyDescent="0.35">
      <c r="A1216" s="2" t="s">
        <v>280</v>
      </c>
      <c r="B1216" s="5">
        <v>45352</v>
      </c>
      <c r="C1216" s="93">
        <v>4000</v>
      </c>
      <c r="D1216" s="93"/>
      <c r="E1216" s="93">
        <f t="shared" si="18"/>
        <v>-4000</v>
      </c>
      <c r="F1216" s="2" t="s">
        <v>558</v>
      </c>
      <c r="G1216" s="94" t="s">
        <v>550</v>
      </c>
      <c r="H1216" s="2" t="s">
        <v>665</v>
      </c>
      <c r="I1216" s="2" t="str">
        <f>IF(MONTH(B1216)&lt;=Elaborazione!$C$1,G1216&amp;H1216,"")</f>
        <v>Spese promozionaliVendite US</v>
      </c>
    </row>
    <row r="1217" spans="1:9" ht="13.5" x14ac:dyDescent="0.35">
      <c r="A1217" s="2" t="s">
        <v>377</v>
      </c>
      <c r="B1217" s="5">
        <v>45352</v>
      </c>
      <c r="C1217" s="93"/>
      <c r="D1217" s="93">
        <v>7200</v>
      </c>
      <c r="E1217" s="93">
        <f t="shared" si="18"/>
        <v>7200</v>
      </c>
      <c r="F1217" s="2" t="s">
        <v>552</v>
      </c>
      <c r="G1217" s="94" t="s">
        <v>550</v>
      </c>
      <c r="H1217" s="2" t="s">
        <v>665</v>
      </c>
      <c r="I1217" s="2" t="str">
        <f>IF(MONTH(B1217)&lt;=Elaborazione!$C$1,G1217&amp;H1217,"")</f>
        <v>Spese promozionaliVendite US</v>
      </c>
    </row>
    <row r="1218" spans="1:9" ht="13.5" x14ac:dyDescent="0.35">
      <c r="A1218" s="2" t="s">
        <v>378</v>
      </c>
      <c r="B1218" s="5">
        <v>45352</v>
      </c>
      <c r="C1218" s="93"/>
      <c r="D1218" s="93">
        <v>10000</v>
      </c>
      <c r="E1218" s="93">
        <f t="shared" si="18"/>
        <v>10000</v>
      </c>
      <c r="F1218" s="2" t="s">
        <v>507</v>
      </c>
      <c r="G1218" s="2" t="s">
        <v>507</v>
      </c>
      <c r="H1218" s="2" t="s">
        <v>665</v>
      </c>
      <c r="I1218" s="2" t="str">
        <f>IF(MONTH(B1218)&lt;=Elaborazione!$C$1,G1218&amp;H1218,"")</f>
        <v>Consulenze tecnicheVendite US</v>
      </c>
    </row>
    <row r="1219" spans="1:9" ht="13.5" x14ac:dyDescent="0.35">
      <c r="A1219" s="2" t="s">
        <v>187</v>
      </c>
      <c r="B1219" s="5">
        <v>45352</v>
      </c>
      <c r="C1219" s="93"/>
      <c r="D1219" s="93">
        <v>362.72</v>
      </c>
      <c r="E1219" s="93">
        <f t="shared" ref="E1219:E1282" si="19">+D1219-C1219</f>
        <v>362.72</v>
      </c>
      <c r="F1219" s="2" t="s">
        <v>526</v>
      </c>
      <c r="G1219" s="94" t="s">
        <v>524</v>
      </c>
      <c r="H1219" s="2" t="s">
        <v>665</v>
      </c>
      <c r="I1219" s="2" t="str">
        <f>IF(MONTH(B1219)&lt;=Elaborazione!$C$1,G1219&amp;H1219,"")</f>
        <v>Spese generaliVendite US</v>
      </c>
    </row>
    <row r="1220" spans="1:9" ht="13.5" x14ac:dyDescent="0.35">
      <c r="A1220" s="2" t="s">
        <v>75</v>
      </c>
      <c r="B1220" s="5">
        <v>45352</v>
      </c>
      <c r="C1220" s="93">
        <v>150</v>
      </c>
      <c r="D1220" s="93">
        <v>590</v>
      </c>
      <c r="E1220" s="93">
        <f t="shared" si="19"/>
        <v>440</v>
      </c>
      <c r="F1220" s="2" t="s">
        <v>525</v>
      </c>
      <c r="G1220" s="94" t="s">
        <v>524</v>
      </c>
      <c r="H1220" s="2" t="s">
        <v>665</v>
      </c>
      <c r="I1220" s="2" t="str">
        <f>IF(MONTH(B1220)&lt;=Elaborazione!$C$1,G1220&amp;H1220,"")</f>
        <v>Spese generaliVendite US</v>
      </c>
    </row>
    <row r="1221" spans="1:9" ht="13.5" x14ac:dyDescent="0.35">
      <c r="A1221" s="2" t="s">
        <v>76</v>
      </c>
      <c r="B1221" s="5">
        <v>45352</v>
      </c>
      <c r="C1221" s="93">
        <v>17067</v>
      </c>
      <c r="D1221" s="93">
        <v>16834.53</v>
      </c>
      <c r="E1221" s="93">
        <f t="shared" si="19"/>
        <v>-232.47000000000116</v>
      </c>
      <c r="F1221" s="2" t="s">
        <v>512</v>
      </c>
      <c r="G1221" s="94" t="s">
        <v>506</v>
      </c>
      <c r="H1221" s="2" t="s">
        <v>665</v>
      </c>
      <c r="I1221" s="2" t="str">
        <f>IF(MONTH(B1221)&lt;=Elaborazione!$C$1,G1221&amp;H1221,"")</f>
        <v>PersonaleVendite US</v>
      </c>
    </row>
    <row r="1222" spans="1:9" ht="13.5" x14ac:dyDescent="0.35">
      <c r="A1222" s="2" t="s">
        <v>188</v>
      </c>
      <c r="B1222" s="5">
        <v>45352</v>
      </c>
      <c r="C1222" s="93"/>
      <c r="D1222" s="93">
        <v>4617.28</v>
      </c>
      <c r="E1222" s="93">
        <f t="shared" si="19"/>
        <v>4617.28</v>
      </c>
      <c r="F1222" s="2" t="s">
        <v>520</v>
      </c>
      <c r="G1222" s="94" t="s">
        <v>506</v>
      </c>
      <c r="H1222" s="2" t="s">
        <v>665</v>
      </c>
      <c r="I1222" s="2" t="str">
        <f>IF(MONTH(B1222)&lt;=Elaborazione!$C$1,G1222&amp;H1222,"")</f>
        <v>PersonaleVendite US</v>
      </c>
    </row>
    <row r="1223" spans="1:9" ht="13.5" x14ac:dyDescent="0.35">
      <c r="A1223" s="2" t="s">
        <v>77</v>
      </c>
      <c r="B1223" s="5">
        <v>45352</v>
      </c>
      <c r="C1223" s="93">
        <v>4643</v>
      </c>
      <c r="D1223" s="93">
        <v>1637.66</v>
      </c>
      <c r="E1223" s="93">
        <f t="shared" si="19"/>
        <v>-3005.34</v>
      </c>
      <c r="F1223" s="2" t="s">
        <v>513</v>
      </c>
      <c r="G1223" s="94" t="s">
        <v>506</v>
      </c>
      <c r="H1223" s="2" t="s">
        <v>665</v>
      </c>
      <c r="I1223" s="2" t="str">
        <f>IF(MONTH(B1223)&lt;=Elaborazione!$C$1,G1223&amp;H1223,"")</f>
        <v>PersonaleVendite US</v>
      </c>
    </row>
    <row r="1224" spans="1:9" ht="13.5" x14ac:dyDescent="0.35">
      <c r="A1224" s="2" t="s">
        <v>379</v>
      </c>
      <c r="B1224" s="5">
        <v>45352</v>
      </c>
      <c r="C1224" s="93"/>
      <c r="D1224" s="93">
        <v>-7.1054273576010019E-15</v>
      </c>
      <c r="E1224" s="93">
        <f t="shared" si="19"/>
        <v>-7.1054273576010019E-15</v>
      </c>
      <c r="F1224" s="2" t="s">
        <v>532</v>
      </c>
      <c r="G1224" s="2" t="s">
        <v>689</v>
      </c>
      <c r="H1224" s="2" t="s">
        <v>665</v>
      </c>
      <c r="I1224" s="2" t="str">
        <f>IF(MONTH(B1224)&lt;=Elaborazione!$C$1,G1224&amp;H1224,"")</f>
        <v>Imposte e tasseVendite US</v>
      </c>
    </row>
    <row r="1225" spans="1:9" ht="13.5" x14ac:dyDescent="0.35">
      <c r="A1225" s="2" t="s">
        <v>78</v>
      </c>
      <c r="B1225" s="5">
        <v>45352</v>
      </c>
      <c r="C1225" s="93">
        <v>22049</v>
      </c>
      <c r="D1225" s="93">
        <v>21968.07</v>
      </c>
      <c r="E1225" s="93">
        <f t="shared" si="19"/>
        <v>-80.930000000000291</v>
      </c>
      <c r="F1225" s="2" t="s">
        <v>508</v>
      </c>
      <c r="G1225" s="94" t="s">
        <v>506</v>
      </c>
      <c r="H1225" s="94" t="s">
        <v>584</v>
      </c>
      <c r="I1225" s="2" t="str">
        <f>IF(MONTH(B1225)&lt;=Elaborazione!$C$1,G1225&amp;H1225,"")</f>
        <v>PersonaleFinanza &amp; Controllo</v>
      </c>
    </row>
    <row r="1226" spans="1:9" ht="13.5" x14ac:dyDescent="0.35">
      <c r="A1226" s="2" t="s">
        <v>281</v>
      </c>
      <c r="B1226" s="5">
        <v>45352</v>
      </c>
      <c r="C1226" s="93">
        <v>250</v>
      </c>
      <c r="D1226" s="93"/>
      <c r="E1226" s="93">
        <f t="shared" si="19"/>
        <v>-250</v>
      </c>
      <c r="F1226" s="2" t="s">
        <v>518</v>
      </c>
      <c r="G1226" s="94" t="s">
        <v>506</v>
      </c>
      <c r="H1226" s="94" t="s">
        <v>584</v>
      </c>
      <c r="I1226" s="2" t="str">
        <f>IF(MONTH(B1226)&lt;=Elaborazione!$C$1,G1226&amp;H1226,"")</f>
        <v>PersonaleFinanza &amp; Controllo</v>
      </c>
    </row>
    <row r="1227" spans="1:9" ht="13.5" x14ac:dyDescent="0.35">
      <c r="A1227" s="2" t="s">
        <v>79</v>
      </c>
      <c r="B1227" s="5">
        <v>45352</v>
      </c>
      <c r="C1227" s="93">
        <v>2097</v>
      </c>
      <c r="D1227" s="93">
        <v>3762.58</v>
      </c>
      <c r="E1227" s="93">
        <f t="shared" si="19"/>
        <v>1665.58</v>
      </c>
      <c r="F1227" s="2" t="s">
        <v>509</v>
      </c>
      <c r="G1227" s="94" t="s">
        <v>506</v>
      </c>
      <c r="H1227" s="94" t="s">
        <v>584</v>
      </c>
      <c r="I1227" s="2" t="str">
        <f>IF(MONTH(B1227)&lt;=Elaborazione!$C$1,G1227&amp;H1227,"")</f>
        <v>PersonaleFinanza &amp; Controllo</v>
      </c>
    </row>
    <row r="1228" spans="1:9" ht="13.5" x14ac:dyDescent="0.35">
      <c r="A1228" s="2" t="s">
        <v>282</v>
      </c>
      <c r="B1228" s="5">
        <v>45352</v>
      </c>
      <c r="C1228" s="93">
        <v>55</v>
      </c>
      <c r="D1228" s="93"/>
      <c r="E1228" s="93">
        <f t="shared" si="19"/>
        <v>-55</v>
      </c>
      <c r="F1228" s="2" t="s">
        <v>519</v>
      </c>
      <c r="G1228" s="94" t="s">
        <v>506</v>
      </c>
      <c r="H1228" s="94" t="s">
        <v>584</v>
      </c>
      <c r="I1228" s="2" t="str">
        <f>IF(MONTH(B1228)&lt;=Elaborazione!$C$1,G1228&amp;H1228,"")</f>
        <v>PersonaleFinanza &amp; Controllo</v>
      </c>
    </row>
    <row r="1229" spans="1:9" ht="13.5" x14ac:dyDescent="0.35">
      <c r="A1229" s="2" t="s">
        <v>80</v>
      </c>
      <c r="B1229" s="5">
        <v>45352</v>
      </c>
      <c r="C1229" s="93">
        <v>10140</v>
      </c>
      <c r="D1229" s="93">
        <v>14672.74</v>
      </c>
      <c r="E1229" s="93">
        <f t="shared" si="19"/>
        <v>4532.74</v>
      </c>
      <c r="F1229" s="2" t="s">
        <v>510</v>
      </c>
      <c r="G1229" s="94" t="s">
        <v>506</v>
      </c>
      <c r="H1229" s="94" t="s">
        <v>584</v>
      </c>
      <c r="I1229" s="2" t="str">
        <f>IF(MONTH(B1229)&lt;=Elaborazione!$C$1,G1229&amp;H1229,"")</f>
        <v>PersonaleFinanza &amp; Controllo</v>
      </c>
    </row>
    <row r="1230" spans="1:9" ht="13.5" x14ac:dyDescent="0.35">
      <c r="A1230" s="2" t="s">
        <v>81</v>
      </c>
      <c r="B1230" s="5">
        <v>45352</v>
      </c>
      <c r="C1230" s="93">
        <v>1378</v>
      </c>
      <c r="D1230" s="93">
        <v>789.03</v>
      </c>
      <c r="E1230" s="93">
        <f t="shared" si="19"/>
        <v>-588.97</v>
      </c>
      <c r="F1230" s="2" t="s">
        <v>514</v>
      </c>
      <c r="G1230" s="94" t="s">
        <v>506</v>
      </c>
      <c r="H1230" s="94" t="s">
        <v>584</v>
      </c>
      <c r="I1230" s="2" t="str">
        <f>IF(MONTH(B1230)&lt;=Elaborazione!$C$1,G1230&amp;H1230,"")</f>
        <v>PersonaleFinanza &amp; Controllo</v>
      </c>
    </row>
    <row r="1231" spans="1:9" ht="13.5" x14ac:dyDescent="0.35">
      <c r="A1231" s="2" t="s">
        <v>82</v>
      </c>
      <c r="B1231" s="5">
        <v>45352</v>
      </c>
      <c r="C1231" s="93">
        <v>190</v>
      </c>
      <c r="D1231" s="93">
        <v>754.1</v>
      </c>
      <c r="E1231" s="93">
        <f t="shared" si="19"/>
        <v>564.1</v>
      </c>
      <c r="F1231" s="2" t="s">
        <v>511</v>
      </c>
      <c r="G1231" s="94" t="s">
        <v>506</v>
      </c>
      <c r="H1231" s="94" t="s">
        <v>584</v>
      </c>
      <c r="I1231" s="2" t="str">
        <f>IF(MONTH(B1231)&lt;=Elaborazione!$C$1,G1231&amp;H1231,"")</f>
        <v>PersonaleFinanza &amp; Controllo</v>
      </c>
    </row>
    <row r="1232" spans="1:9" ht="13.5" x14ac:dyDescent="0.35">
      <c r="A1232" s="2" t="s">
        <v>83</v>
      </c>
      <c r="B1232" s="5">
        <v>45352</v>
      </c>
      <c r="C1232" s="93">
        <v>125</v>
      </c>
      <c r="D1232" s="93">
        <v>308.52999999999997</v>
      </c>
      <c r="E1232" s="93">
        <f t="shared" si="19"/>
        <v>183.52999999999997</v>
      </c>
      <c r="F1232" s="2" t="s">
        <v>515</v>
      </c>
      <c r="G1232" s="94" t="s">
        <v>506</v>
      </c>
      <c r="H1232" s="94" t="s">
        <v>584</v>
      </c>
      <c r="I1232" s="2" t="str">
        <f>IF(MONTH(B1232)&lt;=Elaborazione!$C$1,G1232&amp;H1232,"")</f>
        <v>PersonaleFinanza &amp; Controllo</v>
      </c>
    </row>
    <row r="1233" spans="1:9" ht="13.5" x14ac:dyDescent="0.35">
      <c r="A1233" s="2" t="s">
        <v>84</v>
      </c>
      <c r="B1233" s="5">
        <v>45352</v>
      </c>
      <c r="C1233" s="93">
        <v>333</v>
      </c>
      <c r="D1233" s="93">
        <v>-135.84</v>
      </c>
      <c r="E1233" s="93">
        <f t="shared" si="19"/>
        <v>-468.84000000000003</v>
      </c>
      <c r="F1233" s="2" t="s">
        <v>523</v>
      </c>
      <c r="G1233" s="94" t="s">
        <v>506</v>
      </c>
      <c r="H1233" s="94" t="s">
        <v>584</v>
      </c>
      <c r="I1233" s="2" t="str">
        <f>IF(MONTH(B1233)&lt;=Elaborazione!$C$1,G1233&amp;H1233,"")</f>
        <v>PersonaleFinanza &amp; Controllo</v>
      </c>
    </row>
    <row r="1234" spans="1:9" ht="13.5" x14ac:dyDescent="0.35">
      <c r="A1234" s="2" t="s">
        <v>283</v>
      </c>
      <c r="B1234" s="5">
        <v>45352</v>
      </c>
      <c r="C1234" s="93"/>
      <c r="D1234" s="93">
        <v>146.69999999999999</v>
      </c>
      <c r="E1234" s="93">
        <f t="shared" si="19"/>
        <v>146.69999999999999</v>
      </c>
      <c r="F1234" s="2" t="s">
        <v>530</v>
      </c>
      <c r="G1234" s="94" t="s">
        <v>506</v>
      </c>
      <c r="H1234" s="94" t="s">
        <v>584</v>
      </c>
      <c r="I1234" s="2" t="str">
        <f>IF(MONTH(B1234)&lt;=Elaborazione!$C$1,G1234&amp;H1234,"")</f>
        <v>PersonaleFinanza &amp; Controllo</v>
      </c>
    </row>
    <row r="1235" spans="1:9" ht="13.5" x14ac:dyDescent="0.35">
      <c r="A1235" s="2" t="s">
        <v>85</v>
      </c>
      <c r="B1235" s="5">
        <v>45352</v>
      </c>
      <c r="C1235" s="93">
        <v>2717</v>
      </c>
      <c r="D1235" s="93">
        <v>6669.56</v>
      </c>
      <c r="E1235" s="93">
        <f t="shared" si="19"/>
        <v>3952.5600000000004</v>
      </c>
      <c r="F1235" s="2" t="s">
        <v>549</v>
      </c>
      <c r="G1235" s="94" t="s">
        <v>540</v>
      </c>
      <c r="H1235" s="94" t="s">
        <v>584</v>
      </c>
      <c r="I1235" s="2" t="str">
        <f>IF(MONTH(B1235)&lt;=Elaborazione!$C$1,G1235&amp;H1235,"")</f>
        <v>Consulenze &amp; serviziFinanza &amp; Controllo</v>
      </c>
    </row>
    <row r="1236" spans="1:9" ht="13.5" x14ac:dyDescent="0.35">
      <c r="A1236" s="2" t="s">
        <v>86</v>
      </c>
      <c r="B1236" s="5">
        <v>45352</v>
      </c>
      <c r="C1236" s="93">
        <v>2300</v>
      </c>
      <c r="D1236" s="93">
        <v>1316.64</v>
      </c>
      <c r="E1236" s="93">
        <f t="shared" si="19"/>
        <v>-983.3599999999999</v>
      </c>
      <c r="F1236" s="2" t="s">
        <v>541</v>
      </c>
      <c r="G1236" s="94" t="s">
        <v>540</v>
      </c>
      <c r="H1236" s="94" t="s">
        <v>584</v>
      </c>
      <c r="I1236" s="2" t="str">
        <f>IF(MONTH(B1236)&lt;=Elaborazione!$C$1,G1236&amp;H1236,"")</f>
        <v>Consulenze &amp; serviziFinanza &amp; Controllo</v>
      </c>
    </row>
    <row r="1237" spans="1:9" ht="13.5" x14ac:dyDescent="0.35">
      <c r="A1237" s="2" t="s">
        <v>87</v>
      </c>
      <c r="B1237" s="5">
        <v>45352</v>
      </c>
      <c r="C1237" s="93">
        <v>2667</v>
      </c>
      <c r="D1237" s="93">
        <v>2254.44</v>
      </c>
      <c r="E1237" s="93">
        <f t="shared" si="19"/>
        <v>-412.55999999999995</v>
      </c>
      <c r="F1237" s="2" t="s">
        <v>535</v>
      </c>
      <c r="G1237" s="94" t="s">
        <v>540</v>
      </c>
      <c r="H1237" s="94" t="s">
        <v>584</v>
      </c>
      <c r="I1237" s="2" t="str">
        <f>IF(MONTH(B1237)&lt;=Elaborazione!$C$1,G1237&amp;H1237,"")</f>
        <v>Consulenze &amp; serviziFinanza &amp; Controllo</v>
      </c>
    </row>
    <row r="1238" spans="1:9" ht="13.5" x14ac:dyDescent="0.35">
      <c r="A1238" s="2" t="s">
        <v>88</v>
      </c>
      <c r="B1238" s="5">
        <v>45352</v>
      </c>
      <c r="C1238" s="93">
        <v>2900</v>
      </c>
      <c r="D1238" s="93">
        <v>3333.33</v>
      </c>
      <c r="E1238" s="93">
        <f t="shared" si="19"/>
        <v>433.32999999999993</v>
      </c>
      <c r="F1238" s="2" t="s">
        <v>542</v>
      </c>
      <c r="G1238" s="94" t="s">
        <v>540</v>
      </c>
      <c r="H1238" s="94" t="s">
        <v>584</v>
      </c>
      <c r="I1238" s="2" t="str">
        <f>IF(MONTH(B1238)&lt;=Elaborazione!$C$1,G1238&amp;H1238,"")</f>
        <v>Consulenze &amp; serviziFinanza &amp; Controllo</v>
      </c>
    </row>
    <row r="1239" spans="1:9" ht="13.5" x14ac:dyDescent="0.35">
      <c r="A1239" s="2" t="s">
        <v>89</v>
      </c>
      <c r="B1239" s="5">
        <v>45352</v>
      </c>
      <c r="C1239" s="93">
        <v>1250</v>
      </c>
      <c r="D1239" s="93">
        <v>1310</v>
      </c>
      <c r="E1239" s="93">
        <f t="shared" si="19"/>
        <v>60</v>
      </c>
      <c r="F1239" s="2" t="s">
        <v>543</v>
      </c>
      <c r="G1239" s="94" t="s">
        <v>540</v>
      </c>
      <c r="H1239" s="94" t="s">
        <v>584</v>
      </c>
      <c r="I1239" s="2" t="str">
        <f>IF(MONTH(B1239)&lt;=Elaborazione!$C$1,G1239&amp;H1239,"")</f>
        <v>Consulenze &amp; serviziFinanza &amp; Controllo</v>
      </c>
    </row>
    <row r="1240" spans="1:9" ht="13.5" x14ac:dyDescent="0.35">
      <c r="A1240" s="2" t="s">
        <v>90</v>
      </c>
      <c r="B1240" s="5">
        <v>45352</v>
      </c>
      <c r="C1240" s="93">
        <v>3800</v>
      </c>
      <c r="D1240" s="93">
        <v>2173.02</v>
      </c>
      <c r="E1240" s="93">
        <f t="shared" si="19"/>
        <v>-1626.98</v>
      </c>
      <c r="F1240" s="2" t="s">
        <v>548</v>
      </c>
      <c r="G1240" s="94" t="s">
        <v>540</v>
      </c>
      <c r="H1240" s="94" t="s">
        <v>584</v>
      </c>
      <c r="I1240" s="2" t="str">
        <f>IF(MONTH(B1240)&lt;=Elaborazione!$C$1,G1240&amp;H1240,"")</f>
        <v>Consulenze &amp; serviziFinanza &amp; Controllo</v>
      </c>
    </row>
    <row r="1241" spans="1:9" ht="13.5" x14ac:dyDescent="0.35">
      <c r="A1241" s="2" t="s">
        <v>91</v>
      </c>
      <c r="B1241" s="5">
        <v>45352</v>
      </c>
      <c r="C1241" s="93">
        <v>1600</v>
      </c>
      <c r="D1241" s="93">
        <v>1870.91</v>
      </c>
      <c r="E1241" s="93">
        <f t="shared" si="19"/>
        <v>270.91000000000008</v>
      </c>
      <c r="F1241" s="2" t="s">
        <v>539</v>
      </c>
      <c r="G1241" s="94" t="s">
        <v>540</v>
      </c>
      <c r="H1241" s="94" t="s">
        <v>584</v>
      </c>
      <c r="I1241" s="2" t="str">
        <f>IF(MONTH(B1241)&lt;=Elaborazione!$C$1,G1241&amp;H1241,"")</f>
        <v>Consulenze &amp; serviziFinanza &amp; Controllo</v>
      </c>
    </row>
    <row r="1242" spans="1:9" ht="13.5" x14ac:dyDescent="0.35">
      <c r="A1242" s="2" t="s">
        <v>92</v>
      </c>
      <c r="B1242" s="5">
        <v>45352</v>
      </c>
      <c r="C1242" s="93">
        <v>21</v>
      </c>
      <c r="D1242" s="93">
        <v>-4.45</v>
      </c>
      <c r="E1242" s="93">
        <f t="shared" si="19"/>
        <v>-25.45</v>
      </c>
      <c r="F1242" s="2" t="s">
        <v>564</v>
      </c>
      <c r="G1242" s="94" t="s">
        <v>524</v>
      </c>
      <c r="H1242" s="94" t="s">
        <v>584</v>
      </c>
      <c r="I1242" s="2" t="str">
        <f>IF(MONTH(B1242)&lt;=Elaborazione!$C$1,G1242&amp;H1242,"")</f>
        <v>Spese generaliFinanza &amp; Controllo</v>
      </c>
    </row>
    <row r="1243" spans="1:9" ht="13.5" x14ac:dyDescent="0.35">
      <c r="A1243" s="2" t="s">
        <v>93</v>
      </c>
      <c r="B1243" s="5">
        <v>45352</v>
      </c>
      <c r="C1243" s="93">
        <v>125</v>
      </c>
      <c r="D1243" s="93"/>
      <c r="E1243" s="93">
        <f t="shared" si="19"/>
        <v>-125</v>
      </c>
      <c r="F1243" s="2" t="s">
        <v>571</v>
      </c>
      <c r="G1243" s="94" t="s">
        <v>570</v>
      </c>
      <c r="H1243" s="94" t="s">
        <v>584</v>
      </c>
      <c r="I1243" s="2" t="str">
        <f>IF(MONTH(B1243)&lt;=Elaborazione!$C$1,G1243&amp;H1243,"")</f>
        <v>FormazioneFinanza &amp; Controllo</v>
      </c>
    </row>
    <row r="1244" spans="1:9" ht="13.5" x14ac:dyDescent="0.35">
      <c r="A1244" s="2" t="s">
        <v>192</v>
      </c>
      <c r="B1244" s="5">
        <v>45352</v>
      </c>
      <c r="C1244" s="93"/>
      <c r="D1244" s="93">
        <v>77.72</v>
      </c>
      <c r="E1244" s="93">
        <f t="shared" si="19"/>
        <v>77.72</v>
      </c>
      <c r="F1244" s="2" t="s">
        <v>526</v>
      </c>
      <c r="G1244" s="94" t="s">
        <v>524</v>
      </c>
      <c r="H1244" s="94" t="s">
        <v>584</v>
      </c>
      <c r="I1244" s="2" t="str">
        <f>IF(MONTH(B1244)&lt;=Elaborazione!$C$1,G1244&amp;H1244,"")</f>
        <v>Spese generaliFinanza &amp; Controllo</v>
      </c>
    </row>
    <row r="1245" spans="1:9" ht="13.5" x14ac:dyDescent="0.35">
      <c r="A1245" s="2" t="s">
        <v>284</v>
      </c>
      <c r="B1245" s="5">
        <v>45352</v>
      </c>
      <c r="C1245" s="93">
        <v>33</v>
      </c>
      <c r="D1245" s="93"/>
      <c r="E1245" s="93">
        <f t="shared" si="19"/>
        <v>-33</v>
      </c>
      <c r="F1245" s="2" t="s">
        <v>525</v>
      </c>
      <c r="G1245" s="94" t="s">
        <v>524</v>
      </c>
      <c r="H1245" s="94" t="s">
        <v>584</v>
      </c>
      <c r="I1245" s="2" t="str">
        <f>IF(MONTH(B1245)&lt;=Elaborazione!$C$1,G1245&amp;H1245,"")</f>
        <v>Spese generaliFinanza &amp; Controllo</v>
      </c>
    </row>
    <row r="1246" spans="1:9" ht="13.5" x14ac:dyDescent="0.35">
      <c r="A1246" s="2" t="s">
        <v>94</v>
      </c>
      <c r="B1246" s="5">
        <v>45352</v>
      </c>
      <c r="C1246" s="93">
        <v>2125</v>
      </c>
      <c r="D1246" s="93">
        <v>1396.28</v>
      </c>
      <c r="E1246" s="93">
        <f t="shared" si="19"/>
        <v>-728.72</v>
      </c>
      <c r="F1246" s="2" t="s">
        <v>512</v>
      </c>
      <c r="G1246" s="94" t="s">
        <v>506</v>
      </c>
      <c r="H1246" s="94" t="s">
        <v>584</v>
      </c>
      <c r="I1246" s="2" t="str">
        <f>IF(MONTH(B1246)&lt;=Elaborazione!$C$1,G1246&amp;H1246,"")</f>
        <v>PersonaleFinanza &amp; Controllo</v>
      </c>
    </row>
    <row r="1247" spans="1:9" ht="13.5" x14ac:dyDescent="0.35">
      <c r="A1247" s="2" t="s">
        <v>193</v>
      </c>
      <c r="B1247" s="5">
        <v>45352</v>
      </c>
      <c r="C1247" s="93"/>
      <c r="D1247" s="93">
        <v>570.5</v>
      </c>
      <c r="E1247" s="93">
        <f t="shared" si="19"/>
        <v>570.5</v>
      </c>
      <c r="F1247" s="2" t="s">
        <v>520</v>
      </c>
      <c r="G1247" s="94" t="s">
        <v>506</v>
      </c>
      <c r="H1247" s="94" t="s">
        <v>584</v>
      </c>
      <c r="I1247" s="2" t="str">
        <f>IF(MONTH(B1247)&lt;=Elaborazione!$C$1,G1247&amp;H1247,"")</f>
        <v>PersonaleFinanza &amp; Controllo</v>
      </c>
    </row>
    <row r="1248" spans="1:9" ht="13.5" x14ac:dyDescent="0.35">
      <c r="A1248" s="2" t="s">
        <v>95</v>
      </c>
      <c r="B1248" s="5">
        <v>45352</v>
      </c>
      <c r="C1248" s="93">
        <v>550</v>
      </c>
      <c r="D1248" s="93">
        <v>518.98</v>
      </c>
      <c r="E1248" s="93">
        <f t="shared" si="19"/>
        <v>-31.019999999999982</v>
      </c>
      <c r="F1248" s="2" t="s">
        <v>513</v>
      </c>
      <c r="G1248" s="94" t="s">
        <v>506</v>
      </c>
      <c r="H1248" s="94" t="s">
        <v>584</v>
      </c>
      <c r="I1248" s="2" t="str">
        <f>IF(MONTH(B1248)&lt;=Elaborazione!$C$1,G1248&amp;H1248,"")</f>
        <v>PersonaleFinanza &amp; Controllo</v>
      </c>
    </row>
    <row r="1249" spans="1:9" ht="13.5" x14ac:dyDescent="0.35">
      <c r="A1249" s="2" t="s">
        <v>96</v>
      </c>
      <c r="B1249" s="5">
        <v>45352</v>
      </c>
      <c r="C1249" s="93">
        <v>-8094</v>
      </c>
      <c r="D1249" s="93">
        <v>-7007.33</v>
      </c>
      <c r="E1249" s="93">
        <f t="shared" si="19"/>
        <v>1086.67</v>
      </c>
      <c r="F1249" s="2" t="s">
        <v>578</v>
      </c>
      <c r="G1249" s="94" t="s">
        <v>504</v>
      </c>
      <c r="H1249" s="94" t="s">
        <v>584</v>
      </c>
      <c r="I1249" s="2" t="str">
        <f>IF(MONTH(B1249)&lt;=Elaborazione!$C$1,G1249&amp;H1249,"")</f>
        <v>AllocazioniFinanza &amp; Controllo</v>
      </c>
    </row>
    <row r="1250" spans="1:9" ht="13.5" x14ac:dyDescent="0.35">
      <c r="A1250" s="2" t="s">
        <v>97</v>
      </c>
      <c r="B1250" s="5">
        <v>45352</v>
      </c>
      <c r="C1250" s="93">
        <v>5160</v>
      </c>
      <c r="D1250" s="93">
        <v>1013.65</v>
      </c>
      <c r="E1250" s="93">
        <f t="shared" si="19"/>
        <v>-4146.3500000000004</v>
      </c>
      <c r="F1250" s="2" t="s">
        <v>508</v>
      </c>
      <c r="G1250" s="94" t="s">
        <v>506</v>
      </c>
      <c r="H1250" s="94" t="s">
        <v>584</v>
      </c>
      <c r="I1250" s="2" t="str">
        <f>IF(MONTH(B1250)&lt;=Elaborazione!$C$1,G1250&amp;H1250,"")</f>
        <v>PersonaleFinanza &amp; Controllo</v>
      </c>
    </row>
    <row r="1251" spans="1:9" ht="13.5" x14ac:dyDescent="0.35">
      <c r="A1251" s="2" t="s">
        <v>98</v>
      </c>
      <c r="B1251" s="5">
        <v>45352</v>
      </c>
      <c r="C1251" s="93">
        <v>366</v>
      </c>
      <c r="D1251" s="93">
        <v>89.29</v>
      </c>
      <c r="E1251" s="93">
        <f t="shared" si="19"/>
        <v>-276.70999999999998</v>
      </c>
      <c r="F1251" s="2" t="s">
        <v>509</v>
      </c>
      <c r="G1251" s="94" t="s">
        <v>506</v>
      </c>
      <c r="H1251" s="94" t="s">
        <v>584</v>
      </c>
      <c r="I1251" s="2" t="str">
        <f>IF(MONTH(B1251)&lt;=Elaborazione!$C$1,G1251&amp;H1251,"")</f>
        <v>PersonaleFinanza &amp; Controllo</v>
      </c>
    </row>
    <row r="1252" spans="1:9" ht="13.5" x14ac:dyDescent="0.35">
      <c r="A1252" s="2" t="s">
        <v>285</v>
      </c>
      <c r="B1252" s="5">
        <v>45352</v>
      </c>
      <c r="C1252" s="93">
        <v>13</v>
      </c>
      <c r="D1252" s="93"/>
      <c r="E1252" s="93">
        <f t="shared" si="19"/>
        <v>-13</v>
      </c>
      <c r="F1252" s="2" t="s">
        <v>519</v>
      </c>
      <c r="G1252" s="94" t="s">
        <v>506</v>
      </c>
      <c r="H1252" s="94" t="s">
        <v>584</v>
      </c>
      <c r="I1252" s="2" t="str">
        <f>IF(MONTH(B1252)&lt;=Elaborazione!$C$1,G1252&amp;H1252,"")</f>
        <v>PersonaleFinanza &amp; Controllo</v>
      </c>
    </row>
    <row r="1253" spans="1:9" ht="13.5" x14ac:dyDescent="0.35">
      <c r="A1253" s="2" t="s">
        <v>99</v>
      </c>
      <c r="B1253" s="5">
        <v>45352</v>
      </c>
      <c r="C1253" s="93">
        <v>2300</v>
      </c>
      <c r="D1253" s="93">
        <v>765.83</v>
      </c>
      <c r="E1253" s="93">
        <f t="shared" si="19"/>
        <v>-1534.17</v>
      </c>
      <c r="F1253" s="2" t="s">
        <v>510</v>
      </c>
      <c r="G1253" s="94" t="s">
        <v>506</v>
      </c>
      <c r="H1253" s="94" t="s">
        <v>584</v>
      </c>
      <c r="I1253" s="2" t="str">
        <f>IF(MONTH(B1253)&lt;=Elaborazione!$C$1,G1253&amp;H1253,"")</f>
        <v>PersonaleFinanza &amp; Controllo</v>
      </c>
    </row>
    <row r="1254" spans="1:9" ht="13.5" x14ac:dyDescent="0.35">
      <c r="A1254" s="2" t="s">
        <v>100</v>
      </c>
      <c r="B1254" s="5">
        <v>45352</v>
      </c>
      <c r="C1254" s="93">
        <v>322</v>
      </c>
      <c r="D1254" s="93">
        <v>84.83</v>
      </c>
      <c r="E1254" s="93">
        <f t="shared" si="19"/>
        <v>-237.17000000000002</v>
      </c>
      <c r="F1254" s="2" t="s">
        <v>514</v>
      </c>
      <c r="G1254" s="94" t="s">
        <v>506</v>
      </c>
      <c r="H1254" s="94" t="s">
        <v>584</v>
      </c>
      <c r="I1254" s="2" t="str">
        <f>IF(MONTH(B1254)&lt;=Elaborazione!$C$1,G1254&amp;H1254,"")</f>
        <v>PersonaleFinanza &amp; Controllo</v>
      </c>
    </row>
    <row r="1255" spans="1:9" ht="13.5" x14ac:dyDescent="0.35">
      <c r="A1255" s="2" t="s">
        <v>101</v>
      </c>
      <c r="B1255" s="5">
        <v>45352</v>
      </c>
      <c r="C1255" s="93">
        <v>20</v>
      </c>
      <c r="D1255" s="93">
        <v>19.739999999999998</v>
      </c>
      <c r="E1255" s="93">
        <f t="shared" si="19"/>
        <v>-0.26000000000000156</v>
      </c>
      <c r="F1255" s="2" t="s">
        <v>511</v>
      </c>
      <c r="G1255" s="94" t="s">
        <v>506</v>
      </c>
      <c r="H1255" s="94" t="s">
        <v>584</v>
      </c>
      <c r="I1255" s="2" t="str">
        <f>IF(MONTH(B1255)&lt;=Elaborazione!$C$1,G1255&amp;H1255,"")</f>
        <v>PersonaleFinanza &amp; Controllo</v>
      </c>
    </row>
    <row r="1256" spans="1:9" ht="13.5" x14ac:dyDescent="0.35">
      <c r="A1256" s="2" t="s">
        <v>286</v>
      </c>
      <c r="B1256" s="5">
        <v>45352</v>
      </c>
      <c r="C1256" s="93">
        <v>21</v>
      </c>
      <c r="D1256" s="93"/>
      <c r="E1256" s="93">
        <f t="shared" si="19"/>
        <v>-21</v>
      </c>
      <c r="F1256" s="2" t="s">
        <v>515</v>
      </c>
      <c r="G1256" s="94" t="s">
        <v>506</v>
      </c>
      <c r="H1256" s="94" t="s">
        <v>584</v>
      </c>
      <c r="I1256" s="2" t="str">
        <f>IF(MONTH(B1256)&lt;=Elaborazione!$C$1,G1256&amp;H1256,"")</f>
        <v>PersonaleFinanza &amp; Controllo</v>
      </c>
    </row>
    <row r="1257" spans="1:9" ht="13.5" x14ac:dyDescent="0.35">
      <c r="A1257" s="2" t="s">
        <v>287</v>
      </c>
      <c r="B1257" s="5">
        <v>45352</v>
      </c>
      <c r="C1257" s="93">
        <v>83</v>
      </c>
      <c r="D1257" s="93"/>
      <c r="E1257" s="93">
        <f t="shared" si="19"/>
        <v>-83</v>
      </c>
      <c r="F1257" s="2" t="s">
        <v>523</v>
      </c>
      <c r="G1257" s="94" t="s">
        <v>506</v>
      </c>
      <c r="H1257" s="94" t="s">
        <v>584</v>
      </c>
      <c r="I1257" s="2" t="str">
        <f>IF(MONTH(B1257)&lt;=Elaborazione!$C$1,G1257&amp;H1257,"")</f>
        <v>PersonaleFinanza &amp; Controllo</v>
      </c>
    </row>
    <row r="1258" spans="1:9" ht="13.5" x14ac:dyDescent="0.35">
      <c r="A1258" s="2" t="s">
        <v>288</v>
      </c>
      <c r="B1258" s="5">
        <v>45352</v>
      </c>
      <c r="C1258" s="93">
        <v>125</v>
      </c>
      <c r="D1258" s="93"/>
      <c r="E1258" s="93">
        <f t="shared" si="19"/>
        <v>-125</v>
      </c>
      <c r="F1258" s="2" t="s">
        <v>530</v>
      </c>
      <c r="G1258" s="94" t="s">
        <v>506</v>
      </c>
      <c r="H1258" s="94" t="s">
        <v>584</v>
      </c>
      <c r="I1258" s="2" t="str">
        <f>IF(MONTH(B1258)&lt;=Elaborazione!$C$1,G1258&amp;H1258,"")</f>
        <v>PersonaleFinanza &amp; Controllo</v>
      </c>
    </row>
    <row r="1259" spans="1:9" ht="13.5" x14ac:dyDescent="0.35">
      <c r="A1259" s="2" t="s">
        <v>381</v>
      </c>
      <c r="B1259" s="5">
        <v>45352</v>
      </c>
      <c r="C1259" s="93"/>
      <c r="D1259" s="93">
        <v>124</v>
      </c>
      <c r="E1259" s="93">
        <f t="shared" si="19"/>
        <v>124</v>
      </c>
      <c r="F1259" s="2" t="s">
        <v>571</v>
      </c>
      <c r="G1259" s="94" t="s">
        <v>570</v>
      </c>
      <c r="H1259" s="94" t="s">
        <v>584</v>
      </c>
      <c r="I1259" s="2" t="str">
        <f>IF(MONTH(B1259)&lt;=Elaborazione!$C$1,G1259&amp;H1259,"")</f>
        <v>FormazioneFinanza &amp; Controllo</v>
      </c>
    </row>
    <row r="1260" spans="1:9" ht="13.5" x14ac:dyDescent="0.35">
      <c r="A1260" s="2" t="s">
        <v>102</v>
      </c>
      <c r="B1260" s="5">
        <v>45352</v>
      </c>
      <c r="C1260" s="93">
        <v>1067</v>
      </c>
      <c r="D1260" s="93">
        <v>0</v>
      </c>
      <c r="E1260" s="93">
        <f t="shared" si="19"/>
        <v>-1067</v>
      </c>
      <c r="F1260" s="2" t="s">
        <v>512</v>
      </c>
      <c r="G1260" s="94" t="s">
        <v>506</v>
      </c>
      <c r="H1260" s="94" t="s">
        <v>584</v>
      </c>
      <c r="I1260" s="2" t="str">
        <f>IF(MONTH(B1260)&lt;=Elaborazione!$C$1,G1260&amp;H1260,"")</f>
        <v>PersonaleFinanza &amp; Controllo</v>
      </c>
    </row>
    <row r="1261" spans="1:9" ht="13.5" x14ac:dyDescent="0.35">
      <c r="A1261" s="2" t="s">
        <v>103</v>
      </c>
      <c r="B1261" s="5">
        <v>45352</v>
      </c>
      <c r="C1261" s="93">
        <v>275</v>
      </c>
      <c r="D1261" s="93">
        <v>154.62</v>
      </c>
      <c r="E1261" s="93">
        <f t="shared" si="19"/>
        <v>-120.38</v>
      </c>
      <c r="F1261" s="2" t="s">
        <v>513</v>
      </c>
      <c r="G1261" s="94" t="s">
        <v>506</v>
      </c>
      <c r="H1261" s="94" t="s">
        <v>584</v>
      </c>
      <c r="I1261" s="2" t="str">
        <f>IF(MONTH(B1261)&lt;=Elaborazione!$C$1,G1261&amp;H1261,"")</f>
        <v>PersonaleFinanza &amp; Controllo</v>
      </c>
    </row>
    <row r="1262" spans="1:9" ht="13.5" x14ac:dyDescent="0.35">
      <c r="A1262" s="2" t="s">
        <v>104</v>
      </c>
      <c r="B1262" s="5">
        <v>45352</v>
      </c>
      <c r="C1262" s="93">
        <v>-1394</v>
      </c>
      <c r="D1262" s="93">
        <v>-377.47</v>
      </c>
      <c r="E1262" s="93">
        <f t="shared" si="19"/>
        <v>1016.53</v>
      </c>
      <c r="F1262" s="2" t="s">
        <v>578</v>
      </c>
      <c r="G1262" s="94" t="s">
        <v>504</v>
      </c>
      <c r="H1262" s="94" t="s">
        <v>584</v>
      </c>
      <c r="I1262" s="2" t="str">
        <f>IF(MONTH(B1262)&lt;=Elaborazione!$C$1,G1262&amp;H1262,"")</f>
        <v>AllocazioniFinanza &amp; Controllo</v>
      </c>
    </row>
    <row r="1263" spans="1:9" ht="13.5" x14ac:dyDescent="0.35">
      <c r="A1263" s="2" t="s">
        <v>105</v>
      </c>
      <c r="B1263" s="5">
        <v>45352</v>
      </c>
      <c r="C1263" s="93">
        <v>2649</v>
      </c>
      <c r="D1263" s="93">
        <v>2616.0500000000002</v>
      </c>
      <c r="E1263" s="93">
        <f t="shared" si="19"/>
        <v>-32.949999999999818</v>
      </c>
      <c r="F1263" s="2" t="s">
        <v>508</v>
      </c>
      <c r="G1263" s="94" t="s">
        <v>506</v>
      </c>
      <c r="H1263" s="94" t="s">
        <v>584</v>
      </c>
      <c r="I1263" s="2" t="str">
        <f>IF(MONTH(B1263)&lt;=Elaborazione!$C$1,G1263&amp;H1263,"")</f>
        <v>PersonaleFinanza &amp; Controllo</v>
      </c>
    </row>
    <row r="1264" spans="1:9" ht="13.5" x14ac:dyDescent="0.35">
      <c r="A1264" s="2" t="s">
        <v>106</v>
      </c>
      <c r="B1264" s="5">
        <v>45352</v>
      </c>
      <c r="C1264" s="93">
        <v>138</v>
      </c>
      <c r="D1264" s="93">
        <v>132.04</v>
      </c>
      <c r="E1264" s="93">
        <f t="shared" si="19"/>
        <v>-5.960000000000008</v>
      </c>
      <c r="F1264" s="2" t="s">
        <v>509</v>
      </c>
      <c r="G1264" s="94" t="s">
        <v>506</v>
      </c>
      <c r="H1264" s="94" t="s">
        <v>584</v>
      </c>
      <c r="I1264" s="2" t="str">
        <f>IF(MONTH(B1264)&lt;=Elaborazione!$C$1,G1264&amp;H1264,"")</f>
        <v>PersonaleFinanza &amp; Controllo</v>
      </c>
    </row>
    <row r="1265" spans="1:9" ht="13.5" x14ac:dyDescent="0.35">
      <c r="A1265" s="2" t="s">
        <v>289</v>
      </c>
      <c r="B1265" s="5">
        <v>45352</v>
      </c>
      <c r="C1265" s="93">
        <v>7</v>
      </c>
      <c r="D1265" s="93"/>
      <c r="E1265" s="93">
        <f t="shared" si="19"/>
        <v>-7</v>
      </c>
      <c r="F1265" s="2" t="s">
        <v>519</v>
      </c>
      <c r="G1265" s="94" t="s">
        <v>506</v>
      </c>
      <c r="H1265" s="94" t="s">
        <v>584</v>
      </c>
      <c r="I1265" s="2" t="str">
        <f>IF(MONTH(B1265)&lt;=Elaborazione!$C$1,G1265&amp;H1265,"")</f>
        <v>PersonaleFinanza &amp; Controllo</v>
      </c>
    </row>
    <row r="1266" spans="1:9" ht="13.5" x14ac:dyDescent="0.35">
      <c r="A1266" s="2" t="s">
        <v>107</v>
      </c>
      <c r="B1266" s="5">
        <v>45352</v>
      </c>
      <c r="C1266" s="93">
        <v>1161</v>
      </c>
      <c r="D1266" s="93">
        <v>1354.52</v>
      </c>
      <c r="E1266" s="93">
        <f t="shared" si="19"/>
        <v>193.51999999999998</v>
      </c>
      <c r="F1266" s="2" t="s">
        <v>510</v>
      </c>
      <c r="G1266" s="94" t="s">
        <v>506</v>
      </c>
      <c r="H1266" s="94" t="s">
        <v>584</v>
      </c>
      <c r="I1266" s="2" t="str">
        <f>IF(MONTH(B1266)&lt;=Elaborazione!$C$1,G1266&amp;H1266,"")</f>
        <v>PersonaleFinanza &amp; Controllo</v>
      </c>
    </row>
    <row r="1267" spans="1:9" ht="13.5" x14ac:dyDescent="0.35">
      <c r="A1267" s="2" t="s">
        <v>108</v>
      </c>
      <c r="B1267" s="5">
        <v>45352</v>
      </c>
      <c r="C1267" s="93">
        <v>166</v>
      </c>
      <c r="D1267" s="93">
        <v>180.21</v>
      </c>
      <c r="E1267" s="93">
        <f t="shared" si="19"/>
        <v>14.210000000000008</v>
      </c>
      <c r="F1267" s="2" t="s">
        <v>514</v>
      </c>
      <c r="G1267" s="94" t="s">
        <v>506</v>
      </c>
      <c r="H1267" s="94" t="s">
        <v>584</v>
      </c>
      <c r="I1267" s="2" t="str">
        <f>IF(MONTH(B1267)&lt;=Elaborazione!$C$1,G1267&amp;H1267,"")</f>
        <v>PersonaleFinanza &amp; Controllo</v>
      </c>
    </row>
    <row r="1268" spans="1:9" ht="13.5" x14ac:dyDescent="0.35">
      <c r="A1268" s="2" t="s">
        <v>290</v>
      </c>
      <c r="B1268" s="5">
        <v>45352</v>
      </c>
      <c r="C1268" s="93">
        <v>21</v>
      </c>
      <c r="D1268" s="93"/>
      <c r="E1268" s="93">
        <f t="shared" si="19"/>
        <v>-21</v>
      </c>
      <c r="F1268" s="2" t="s">
        <v>515</v>
      </c>
      <c r="G1268" s="94" t="s">
        <v>506</v>
      </c>
      <c r="H1268" s="94" t="s">
        <v>584</v>
      </c>
      <c r="I1268" s="2" t="str">
        <f>IF(MONTH(B1268)&lt;=Elaborazione!$C$1,G1268&amp;H1268,"")</f>
        <v>PersonaleFinanza &amp; Controllo</v>
      </c>
    </row>
    <row r="1269" spans="1:9" ht="13.5" x14ac:dyDescent="0.35">
      <c r="A1269" s="2" t="s">
        <v>291</v>
      </c>
      <c r="B1269" s="5">
        <v>45352</v>
      </c>
      <c r="C1269" s="93">
        <v>83</v>
      </c>
      <c r="D1269" s="93"/>
      <c r="E1269" s="93">
        <f t="shared" si="19"/>
        <v>-83</v>
      </c>
      <c r="F1269" s="2" t="s">
        <v>523</v>
      </c>
      <c r="G1269" s="94" t="s">
        <v>506</v>
      </c>
      <c r="H1269" s="94" t="s">
        <v>584</v>
      </c>
      <c r="I1269" s="2" t="str">
        <f>IF(MONTH(B1269)&lt;=Elaborazione!$C$1,G1269&amp;H1269,"")</f>
        <v>PersonaleFinanza &amp; Controllo</v>
      </c>
    </row>
    <row r="1270" spans="1:9" ht="13.5" x14ac:dyDescent="0.35">
      <c r="A1270" s="2" t="s">
        <v>109</v>
      </c>
      <c r="B1270" s="5">
        <v>45352</v>
      </c>
      <c r="C1270" s="93">
        <v>1000</v>
      </c>
      <c r="D1270" s="93">
        <v>2000</v>
      </c>
      <c r="E1270" s="93">
        <f t="shared" si="19"/>
        <v>1000</v>
      </c>
      <c r="F1270" s="2" t="s">
        <v>544</v>
      </c>
      <c r="G1270" s="94" t="s">
        <v>540</v>
      </c>
      <c r="H1270" s="94" t="s">
        <v>584</v>
      </c>
      <c r="I1270" s="2" t="str">
        <f>IF(MONTH(B1270)&lt;=Elaborazione!$C$1,G1270&amp;H1270,"")</f>
        <v>Consulenze &amp; serviziFinanza &amp; Controllo</v>
      </c>
    </row>
    <row r="1271" spans="1:9" ht="13.5" x14ac:dyDescent="0.35">
      <c r="A1271" s="2" t="s">
        <v>110</v>
      </c>
      <c r="B1271" s="5">
        <v>45352</v>
      </c>
      <c r="C1271" s="93">
        <v>16499</v>
      </c>
      <c r="D1271" s="93">
        <v>11999.99</v>
      </c>
      <c r="E1271" s="93">
        <f t="shared" si="19"/>
        <v>-4499.01</v>
      </c>
      <c r="F1271" s="2" t="s">
        <v>539</v>
      </c>
      <c r="G1271" s="94" t="s">
        <v>540</v>
      </c>
      <c r="H1271" s="94" t="s">
        <v>584</v>
      </c>
      <c r="I1271" s="2" t="str">
        <f>IF(MONTH(B1271)&lt;=Elaborazione!$C$1,G1271&amp;H1271,"")</f>
        <v>Consulenze &amp; serviziFinanza &amp; Controllo</v>
      </c>
    </row>
    <row r="1272" spans="1:9" ht="13.5" x14ac:dyDescent="0.35">
      <c r="A1272" s="2" t="s">
        <v>292</v>
      </c>
      <c r="B1272" s="5">
        <v>45352</v>
      </c>
      <c r="C1272" s="93">
        <v>2727</v>
      </c>
      <c r="D1272" s="93"/>
      <c r="E1272" s="93">
        <f t="shared" si="19"/>
        <v>-2727</v>
      </c>
      <c r="F1272" s="2" t="s">
        <v>521</v>
      </c>
      <c r="G1272" s="2" t="s">
        <v>507</v>
      </c>
      <c r="H1272" s="94" t="s">
        <v>584</v>
      </c>
      <c r="I1272" s="2" t="str">
        <f>IF(MONTH(B1272)&lt;=Elaborazione!$C$1,G1272&amp;H1272,"")</f>
        <v>Consulenze tecnicheFinanza &amp; Controllo</v>
      </c>
    </row>
    <row r="1273" spans="1:9" ht="13.5" x14ac:dyDescent="0.35">
      <c r="A1273" s="2" t="s">
        <v>293</v>
      </c>
      <c r="B1273" s="5">
        <v>45352</v>
      </c>
      <c r="C1273" s="93">
        <v>-599</v>
      </c>
      <c r="D1273" s="93"/>
      <c r="E1273" s="93">
        <f t="shared" si="19"/>
        <v>599</v>
      </c>
      <c r="F1273" s="2" t="s">
        <v>578</v>
      </c>
      <c r="G1273" s="94" t="s">
        <v>504</v>
      </c>
      <c r="H1273" s="94" t="s">
        <v>584</v>
      </c>
      <c r="I1273" s="2" t="str">
        <f>IF(MONTH(B1273)&lt;=Elaborazione!$C$1,G1273&amp;H1273,"")</f>
        <v>AllocazioniFinanza &amp; Controllo</v>
      </c>
    </row>
    <row r="1274" spans="1:9" ht="13.5" x14ac:dyDescent="0.35">
      <c r="A1274" s="2" t="s">
        <v>202</v>
      </c>
      <c r="B1274" s="5">
        <v>45352</v>
      </c>
      <c r="C1274" s="93">
        <v>5850</v>
      </c>
      <c r="D1274" s="93">
        <v>6302.73</v>
      </c>
      <c r="E1274" s="93">
        <f t="shared" si="19"/>
        <v>452.72999999999956</v>
      </c>
      <c r="F1274" s="2" t="s">
        <v>508</v>
      </c>
      <c r="G1274" s="94" t="s">
        <v>506</v>
      </c>
      <c r="H1274" s="94" t="s">
        <v>593</v>
      </c>
      <c r="I1274" s="2" t="str">
        <f>IF(MONTH(B1274)&lt;=Elaborazione!$C$1,G1274&amp;H1274,"")</f>
        <v>PersonaleRisorse Umane</v>
      </c>
    </row>
    <row r="1275" spans="1:9" ht="13.5" x14ac:dyDescent="0.35">
      <c r="A1275" s="2" t="s">
        <v>302</v>
      </c>
      <c r="B1275" s="5">
        <v>45352</v>
      </c>
      <c r="C1275" s="93">
        <v>242</v>
      </c>
      <c r="D1275" s="93"/>
      <c r="E1275" s="93">
        <f t="shared" si="19"/>
        <v>-242</v>
      </c>
      <c r="F1275" s="2" t="s">
        <v>518</v>
      </c>
      <c r="G1275" s="94" t="s">
        <v>506</v>
      </c>
      <c r="H1275" s="94" t="s">
        <v>593</v>
      </c>
      <c r="I1275" s="2" t="str">
        <f>IF(MONTH(B1275)&lt;=Elaborazione!$C$1,G1275&amp;H1275,"")</f>
        <v>PersonaleRisorse Umane</v>
      </c>
    </row>
    <row r="1276" spans="1:9" ht="13.5" x14ac:dyDescent="0.35">
      <c r="A1276" s="2" t="s">
        <v>203</v>
      </c>
      <c r="B1276" s="5">
        <v>45352</v>
      </c>
      <c r="C1276" s="93">
        <v>370</v>
      </c>
      <c r="D1276" s="93">
        <v>46.59</v>
      </c>
      <c r="E1276" s="93">
        <f t="shared" si="19"/>
        <v>-323.40999999999997</v>
      </c>
      <c r="F1276" s="2" t="s">
        <v>509</v>
      </c>
      <c r="G1276" s="94" t="s">
        <v>506</v>
      </c>
      <c r="H1276" s="94" t="s">
        <v>593</v>
      </c>
      <c r="I1276" s="2" t="str">
        <f>IF(MONTH(B1276)&lt;=Elaborazione!$C$1,G1276&amp;H1276,"")</f>
        <v>PersonaleRisorse Umane</v>
      </c>
    </row>
    <row r="1277" spans="1:9" ht="13.5" x14ac:dyDescent="0.35">
      <c r="A1277" s="2" t="s">
        <v>303</v>
      </c>
      <c r="B1277" s="5">
        <v>45352</v>
      </c>
      <c r="C1277" s="93">
        <v>15</v>
      </c>
      <c r="D1277" s="93"/>
      <c r="E1277" s="93">
        <f t="shared" si="19"/>
        <v>-15</v>
      </c>
      <c r="F1277" s="2" t="s">
        <v>519</v>
      </c>
      <c r="G1277" s="94" t="s">
        <v>506</v>
      </c>
      <c r="H1277" s="2" t="s">
        <v>593</v>
      </c>
      <c r="I1277" s="2" t="str">
        <f>IF(MONTH(B1277)&lt;=Elaborazione!$C$1,G1277&amp;H1277,"")</f>
        <v>PersonaleRisorse Umane</v>
      </c>
    </row>
    <row r="1278" spans="1:9" ht="13.5" x14ac:dyDescent="0.35">
      <c r="A1278" s="2" t="s">
        <v>204</v>
      </c>
      <c r="B1278" s="5">
        <v>45352</v>
      </c>
      <c r="C1278" s="93">
        <v>3166</v>
      </c>
      <c r="D1278" s="93">
        <v>4529.54</v>
      </c>
      <c r="E1278" s="93">
        <f t="shared" si="19"/>
        <v>1363.54</v>
      </c>
      <c r="F1278" s="2" t="s">
        <v>510</v>
      </c>
      <c r="G1278" s="94" t="s">
        <v>506</v>
      </c>
      <c r="H1278" s="2" t="s">
        <v>593</v>
      </c>
      <c r="I1278" s="2" t="str">
        <f>IF(MONTH(B1278)&lt;=Elaborazione!$C$1,G1278&amp;H1278,"")</f>
        <v>PersonaleRisorse Umane</v>
      </c>
    </row>
    <row r="1279" spans="1:9" ht="13.5" x14ac:dyDescent="0.35">
      <c r="A1279" s="2" t="s">
        <v>205</v>
      </c>
      <c r="B1279" s="5">
        <v>45352</v>
      </c>
      <c r="C1279" s="93">
        <v>1866</v>
      </c>
      <c r="D1279" s="93">
        <v>2271.29</v>
      </c>
      <c r="E1279" s="93">
        <f t="shared" si="19"/>
        <v>405.28999999999996</v>
      </c>
      <c r="F1279" s="2" t="s">
        <v>514</v>
      </c>
      <c r="G1279" s="94" t="s">
        <v>506</v>
      </c>
      <c r="H1279" s="94" t="s">
        <v>593</v>
      </c>
      <c r="I1279" s="2" t="str">
        <f>IF(MONTH(B1279)&lt;=Elaborazione!$C$1,G1279&amp;H1279,"")</f>
        <v>PersonaleRisorse Umane</v>
      </c>
    </row>
    <row r="1280" spans="1:9" ht="13.5" x14ac:dyDescent="0.35">
      <c r="A1280" s="2" t="s">
        <v>384</v>
      </c>
      <c r="B1280" s="5">
        <v>45352</v>
      </c>
      <c r="C1280" s="93"/>
      <c r="D1280" s="93">
        <v>169</v>
      </c>
      <c r="E1280" s="93">
        <f t="shared" si="19"/>
        <v>169</v>
      </c>
      <c r="F1280" s="2" t="s">
        <v>515</v>
      </c>
      <c r="G1280" s="94" t="s">
        <v>506</v>
      </c>
      <c r="H1280" s="94" t="s">
        <v>593</v>
      </c>
      <c r="I1280" s="2" t="str">
        <f>IF(MONTH(B1280)&lt;=Elaborazione!$C$1,G1280&amp;H1280,"")</f>
        <v>PersonaleRisorse Umane</v>
      </c>
    </row>
    <row r="1281" spans="1:9" ht="13.5" x14ac:dyDescent="0.35">
      <c r="A1281" s="2" t="s">
        <v>304</v>
      </c>
      <c r="B1281" s="5">
        <v>45352</v>
      </c>
      <c r="C1281" s="93">
        <v>150</v>
      </c>
      <c r="D1281" s="93">
        <v>241.5</v>
      </c>
      <c r="E1281" s="93">
        <f t="shared" si="19"/>
        <v>91.5</v>
      </c>
      <c r="F1281" s="2" t="s">
        <v>523</v>
      </c>
      <c r="G1281" s="94" t="s">
        <v>506</v>
      </c>
      <c r="H1281" s="94" t="s">
        <v>593</v>
      </c>
      <c r="I1281" s="2" t="str">
        <f>IF(MONTH(B1281)&lt;=Elaborazione!$C$1,G1281&amp;H1281,"")</f>
        <v>PersonaleRisorse Umane</v>
      </c>
    </row>
    <row r="1282" spans="1:9" ht="13.5" x14ac:dyDescent="0.35">
      <c r="A1282" s="2" t="s">
        <v>305</v>
      </c>
      <c r="B1282" s="5">
        <v>45352</v>
      </c>
      <c r="C1282" s="93"/>
      <c r="D1282" s="93">
        <v>1004.68</v>
      </c>
      <c r="E1282" s="93">
        <f t="shared" si="19"/>
        <v>1004.68</v>
      </c>
      <c r="F1282" s="2" t="s">
        <v>530</v>
      </c>
      <c r="G1282" s="94" t="s">
        <v>506</v>
      </c>
      <c r="H1282" s="94" t="s">
        <v>593</v>
      </c>
      <c r="I1282" s="2" t="str">
        <f>IF(MONTH(B1282)&lt;=Elaborazione!$C$1,G1282&amp;H1282,"")</f>
        <v>PersonaleRisorse Umane</v>
      </c>
    </row>
    <row r="1283" spans="1:9" ht="13.5" x14ac:dyDescent="0.35">
      <c r="A1283" s="2" t="s">
        <v>385</v>
      </c>
      <c r="B1283" s="5">
        <v>45352</v>
      </c>
      <c r="C1283" s="93"/>
      <c r="D1283" s="93">
        <v>1200</v>
      </c>
      <c r="E1283" s="93">
        <f t="shared" ref="E1283:E1346" si="20">+D1283-C1283</f>
        <v>1200</v>
      </c>
      <c r="F1283" s="2" t="s">
        <v>548</v>
      </c>
      <c r="G1283" s="94" t="s">
        <v>540</v>
      </c>
      <c r="H1283" s="94" t="s">
        <v>593</v>
      </c>
      <c r="I1283" s="2" t="str">
        <f>IF(MONTH(B1283)&lt;=Elaborazione!$C$1,G1283&amp;H1283,"")</f>
        <v>Consulenze &amp; serviziRisorse Umane</v>
      </c>
    </row>
    <row r="1284" spans="1:9" ht="13.5" x14ac:dyDescent="0.35">
      <c r="A1284" s="2" t="s">
        <v>317</v>
      </c>
      <c r="B1284" s="5">
        <v>45352</v>
      </c>
      <c r="C1284" s="93">
        <v>2800</v>
      </c>
      <c r="D1284" s="93"/>
      <c r="E1284" s="93">
        <f t="shared" si="20"/>
        <v>-2800</v>
      </c>
      <c r="F1284" s="2" t="s">
        <v>545</v>
      </c>
      <c r="G1284" s="94" t="s">
        <v>540</v>
      </c>
      <c r="H1284" s="94" t="s">
        <v>593</v>
      </c>
      <c r="I1284" s="2" t="str">
        <f>IF(MONTH(B1284)&lt;=Elaborazione!$C$1,G1284&amp;H1284,"")</f>
        <v>Consulenze &amp; serviziRisorse Umane</v>
      </c>
    </row>
    <row r="1285" spans="1:9" ht="13.5" x14ac:dyDescent="0.35">
      <c r="A1285" s="2" t="s">
        <v>206</v>
      </c>
      <c r="B1285" s="5">
        <v>45352</v>
      </c>
      <c r="C1285" s="93">
        <v>30</v>
      </c>
      <c r="D1285" s="93">
        <v>153.19999999999999</v>
      </c>
      <c r="E1285" s="93">
        <f t="shared" si="20"/>
        <v>123.19999999999999</v>
      </c>
      <c r="F1285" s="2" t="s">
        <v>564</v>
      </c>
      <c r="G1285" s="94" t="s">
        <v>524</v>
      </c>
      <c r="H1285" s="94" t="s">
        <v>593</v>
      </c>
      <c r="I1285" s="2" t="str">
        <f>IF(MONTH(B1285)&lt;=Elaborazione!$C$1,G1285&amp;H1285,"")</f>
        <v>Spese generaliRisorse Umane</v>
      </c>
    </row>
    <row r="1286" spans="1:9" ht="13.5" x14ac:dyDescent="0.35">
      <c r="A1286" s="2" t="s">
        <v>386</v>
      </c>
      <c r="B1286" s="5">
        <v>45352</v>
      </c>
      <c r="C1286" s="93"/>
      <c r="D1286" s="93">
        <v>12</v>
      </c>
      <c r="E1286" s="93">
        <f t="shared" si="20"/>
        <v>12</v>
      </c>
      <c r="F1286" s="2" t="s">
        <v>565</v>
      </c>
      <c r="G1286" s="94" t="s">
        <v>524</v>
      </c>
      <c r="H1286" s="94" t="s">
        <v>593</v>
      </c>
      <c r="I1286" s="2" t="str">
        <f>IF(MONTH(B1286)&lt;=Elaborazione!$C$1,G1286&amp;H1286,"")</f>
        <v>Spese generaliRisorse Umane</v>
      </c>
    </row>
    <row r="1287" spans="1:9" ht="13.5" x14ac:dyDescent="0.35">
      <c r="A1287" s="2" t="s">
        <v>207</v>
      </c>
      <c r="B1287" s="5">
        <v>45352</v>
      </c>
      <c r="C1287" s="93">
        <v>10900</v>
      </c>
      <c r="D1287" s="93">
        <v>16595.580000000002</v>
      </c>
      <c r="E1287" s="93">
        <f t="shared" si="20"/>
        <v>5695.5800000000017</v>
      </c>
      <c r="F1287" s="2" t="s">
        <v>567</v>
      </c>
      <c r="G1287" s="94" t="s">
        <v>524</v>
      </c>
      <c r="H1287" s="94" t="s">
        <v>593</v>
      </c>
      <c r="I1287" s="2" t="str">
        <f>IF(MONTH(B1287)&lt;=Elaborazione!$C$1,G1287&amp;H1287,"")</f>
        <v>Spese generaliRisorse Umane</v>
      </c>
    </row>
    <row r="1288" spans="1:9" ht="13.5" x14ac:dyDescent="0.35">
      <c r="A1288" s="2" t="s">
        <v>387</v>
      </c>
      <c r="B1288" s="5">
        <v>45352</v>
      </c>
      <c r="C1288" s="93"/>
      <c r="D1288" s="93">
        <v>8895.7800000000007</v>
      </c>
      <c r="E1288" s="93">
        <f t="shared" si="20"/>
        <v>8895.7800000000007</v>
      </c>
      <c r="F1288" s="2" t="s">
        <v>573</v>
      </c>
      <c r="G1288" s="94" t="s">
        <v>570</v>
      </c>
      <c r="H1288" s="94" t="s">
        <v>593</v>
      </c>
      <c r="I1288" s="2" t="str">
        <f>IF(MONTH(B1288)&lt;=Elaborazione!$C$1,G1288&amp;H1288,"")</f>
        <v>FormazioneRisorse Umane</v>
      </c>
    </row>
    <row r="1289" spans="1:9" ht="13.5" x14ac:dyDescent="0.35">
      <c r="A1289" s="2" t="s">
        <v>212</v>
      </c>
      <c r="B1289" s="5">
        <v>45352</v>
      </c>
      <c r="C1289" s="93"/>
      <c r="D1289" s="93">
        <v>12578.37</v>
      </c>
      <c r="E1289" s="93">
        <f t="shared" si="20"/>
        <v>12578.37</v>
      </c>
      <c r="F1289" s="2" t="s">
        <v>526</v>
      </c>
      <c r="G1289" s="94" t="s">
        <v>524</v>
      </c>
      <c r="H1289" s="94" t="s">
        <v>593</v>
      </c>
      <c r="I1289" s="2" t="str">
        <f>IF(MONTH(B1289)&lt;=Elaborazione!$C$1,G1289&amp;H1289,"")</f>
        <v>Spese generaliRisorse Umane</v>
      </c>
    </row>
    <row r="1290" spans="1:9" ht="13.5" x14ac:dyDescent="0.35">
      <c r="A1290" s="2" t="s">
        <v>208</v>
      </c>
      <c r="B1290" s="5">
        <v>45352</v>
      </c>
      <c r="C1290" s="93">
        <v>167</v>
      </c>
      <c r="D1290" s="93">
        <v>5241.21</v>
      </c>
      <c r="E1290" s="93">
        <f t="shared" si="20"/>
        <v>5074.21</v>
      </c>
      <c r="F1290" s="2" t="s">
        <v>525</v>
      </c>
      <c r="G1290" s="94" t="s">
        <v>524</v>
      </c>
      <c r="H1290" s="94" t="s">
        <v>593</v>
      </c>
      <c r="I1290" s="2" t="str">
        <f>IF(MONTH(B1290)&lt;=Elaborazione!$C$1,G1290&amp;H1290,"")</f>
        <v>Spese generaliRisorse Umane</v>
      </c>
    </row>
    <row r="1291" spans="1:9" ht="13.5" x14ac:dyDescent="0.35">
      <c r="A1291" s="2" t="s">
        <v>209</v>
      </c>
      <c r="B1291" s="5">
        <v>45352</v>
      </c>
      <c r="C1291" s="93">
        <v>9900</v>
      </c>
      <c r="D1291" s="93">
        <v>4049.37</v>
      </c>
      <c r="E1291" s="93">
        <f t="shared" si="20"/>
        <v>-5850.63</v>
      </c>
      <c r="F1291" s="2" t="s">
        <v>528</v>
      </c>
      <c r="G1291" s="94" t="s">
        <v>524</v>
      </c>
      <c r="H1291" s="94" t="s">
        <v>593</v>
      </c>
      <c r="I1291" s="2" t="str">
        <f>IF(MONTH(B1291)&lt;=Elaborazione!$C$1,G1291&amp;H1291,"")</f>
        <v>Spese generaliRisorse Umane</v>
      </c>
    </row>
    <row r="1292" spans="1:9" ht="13.5" x14ac:dyDescent="0.35">
      <c r="A1292" s="2" t="s">
        <v>213</v>
      </c>
      <c r="B1292" s="5">
        <v>45352</v>
      </c>
      <c r="C1292" s="93"/>
      <c r="D1292" s="93">
        <v>103.61</v>
      </c>
      <c r="E1292" s="93">
        <f t="shared" si="20"/>
        <v>103.61</v>
      </c>
      <c r="F1292" s="2" t="s">
        <v>513</v>
      </c>
      <c r="G1292" s="94" t="s">
        <v>506</v>
      </c>
      <c r="H1292" s="94" t="s">
        <v>593</v>
      </c>
      <c r="I1292" s="2" t="str">
        <f>IF(MONTH(B1292)&lt;=Elaborazione!$C$1,G1292&amp;H1292,"")</f>
        <v>PersonaleRisorse Umane</v>
      </c>
    </row>
    <row r="1293" spans="1:9" ht="13.5" x14ac:dyDescent="0.35">
      <c r="A1293" s="2" t="s">
        <v>210</v>
      </c>
      <c r="B1293" s="5">
        <v>45352</v>
      </c>
      <c r="C1293" s="93">
        <v>-4494</v>
      </c>
      <c r="D1293" s="93">
        <v>-8448.75</v>
      </c>
      <c r="E1293" s="93">
        <f t="shared" si="20"/>
        <v>-3954.75</v>
      </c>
      <c r="F1293" s="2" t="s">
        <v>576</v>
      </c>
      <c r="G1293" s="94" t="s">
        <v>504</v>
      </c>
      <c r="H1293" s="94" t="s">
        <v>593</v>
      </c>
      <c r="I1293" s="2" t="str">
        <f>IF(MONTH(B1293)&lt;=Elaborazione!$C$1,G1293&amp;H1293,"")</f>
        <v>AllocazioniRisorse Umane</v>
      </c>
    </row>
    <row r="1294" spans="1:9" ht="13.5" x14ac:dyDescent="0.35">
      <c r="A1294" s="2" t="s">
        <v>111</v>
      </c>
      <c r="B1294" s="5">
        <v>45352</v>
      </c>
      <c r="C1294" s="93">
        <v>8026</v>
      </c>
      <c r="D1294" s="93">
        <v>8039.49</v>
      </c>
      <c r="E1294" s="93">
        <f t="shared" si="20"/>
        <v>13.489999999999782</v>
      </c>
      <c r="F1294" s="2" t="s">
        <v>508</v>
      </c>
      <c r="G1294" s="94" t="s">
        <v>506</v>
      </c>
      <c r="H1294" s="94" t="s">
        <v>593</v>
      </c>
      <c r="I1294" s="2" t="str">
        <f>IF(MONTH(B1294)&lt;=Elaborazione!$C$1,G1294&amp;H1294,"")</f>
        <v>PersonaleRisorse Umane</v>
      </c>
    </row>
    <row r="1295" spans="1:9" ht="13.5" x14ac:dyDescent="0.35">
      <c r="A1295" s="2" t="s">
        <v>294</v>
      </c>
      <c r="B1295" s="5">
        <v>45352</v>
      </c>
      <c r="C1295" s="93">
        <v>242</v>
      </c>
      <c r="D1295" s="93"/>
      <c r="E1295" s="93">
        <f t="shared" si="20"/>
        <v>-242</v>
      </c>
      <c r="F1295" s="2" t="s">
        <v>518</v>
      </c>
      <c r="G1295" s="94" t="s">
        <v>506</v>
      </c>
      <c r="H1295" s="94" t="s">
        <v>593</v>
      </c>
      <c r="I1295" s="2" t="str">
        <f>IF(MONTH(B1295)&lt;=Elaborazione!$C$1,G1295&amp;H1295,"")</f>
        <v>PersonaleRisorse Umane</v>
      </c>
    </row>
    <row r="1296" spans="1:9" ht="13.5" x14ac:dyDescent="0.35">
      <c r="A1296" s="2" t="s">
        <v>112</v>
      </c>
      <c r="B1296" s="5">
        <v>45352</v>
      </c>
      <c r="C1296" s="93">
        <v>486</v>
      </c>
      <c r="D1296" s="93">
        <v>190.27</v>
      </c>
      <c r="E1296" s="93">
        <f t="shared" si="20"/>
        <v>-295.73</v>
      </c>
      <c r="F1296" s="2" t="s">
        <v>509</v>
      </c>
      <c r="G1296" s="94" t="s">
        <v>506</v>
      </c>
      <c r="H1296" s="94" t="s">
        <v>593</v>
      </c>
      <c r="I1296" s="2" t="str">
        <f>IF(MONTH(B1296)&lt;=Elaborazione!$C$1,G1296&amp;H1296,"")</f>
        <v>PersonaleRisorse Umane</v>
      </c>
    </row>
    <row r="1297" spans="1:9" ht="13.5" x14ac:dyDescent="0.35">
      <c r="A1297" s="2" t="s">
        <v>295</v>
      </c>
      <c r="B1297" s="5">
        <v>45352</v>
      </c>
      <c r="C1297" s="93">
        <v>20</v>
      </c>
      <c r="D1297" s="93"/>
      <c r="E1297" s="93">
        <f t="shared" si="20"/>
        <v>-20</v>
      </c>
      <c r="F1297" s="2" t="s">
        <v>519</v>
      </c>
      <c r="G1297" s="94" t="s">
        <v>506</v>
      </c>
      <c r="H1297" s="94" t="s">
        <v>593</v>
      </c>
      <c r="I1297" s="2" t="str">
        <f>IF(MONTH(B1297)&lt;=Elaborazione!$C$1,G1297&amp;H1297,"")</f>
        <v>PersonaleRisorse Umane</v>
      </c>
    </row>
    <row r="1298" spans="1:9" ht="13.5" x14ac:dyDescent="0.35">
      <c r="A1298" s="2" t="s">
        <v>113</v>
      </c>
      <c r="B1298" s="5">
        <v>45352</v>
      </c>
      <c r="C1298" s="93">
        <v>3626</v>
      </c>
      <c r="D1298" s="93">
        <v>4828.0200000000004</v>
      </c>
      <c r="E1298" s="93">
        <f t="shared" si="20"/>
        <v>1202.0200000000004</v>
      </c>
      <c r="F1298" s="2" t="s">
        <v>510</v>
      </c>
      <c r="G1298" s="94" t="s">
        <v>506</v>
      </c>
      <c r="H1298" s="94" t="s">
        <v>593</v>
      </c>
      <c r="I1298" s="2" t="str">
        <f>IF(MONTH(B1298)&lt;=Elaborazione!$C$1,G1298&amp;H1298,"")</f>
        <v>PersonaleRisorse Umane</v>
      </c>
    </row>
    <row r="1299" spans="1:9" ht="13.5" x14ac:dyDescent="0.35">
      <c r="A1299" s="2" t="s">
        <v>114</v>
      </c>
      <c r="B1299" s="5">
        <v>45352</v>
      </c>
      <c r="C1299" s="93">
        <v>454</v>
      </c>
      <c r="D1299" s="93">
        <v>870.15</v>
      </c>
      <c r="E1299" s="93">
        <f t="shared" si="20"/>
        <v>416.15</v>
      </c>
      <c r="F1299" s="2" t="s">
        <v>514</v>
      </c>
      <c r="G1299" s="94" t="s">
        <v>506</v>
      </c>
      <c r="H1299" s="94" t="s">
        <v>593</v>
      </c>
      <c r="I1299" s="2" t="str">
        <f>IF(MONTH(B1299)&lt;=Elaborazione!$C$1,G1299&amp;H1299,"")</f>
        <v>PersonaleRisorse Umane</v>
      </c>
    </row>
    <row r="1300" spans="1:9" ht="13.5" x14ac:dyDescent="0.35">
      <c r="A1300" s="2" t="s">
        <v>115</v>
      </c>
      <c r="B1300" s="5">
        <v>45352</v>
      </c>
      <c r="C1300" s="93">
        <v>20</v>
      </c>
      <c r="D1300" s="93">
        <v>746.37</v>
      </c>
      <c r="E1300" s="93">
        <f t="shared" si="20"/>
        <v>726.37</v>
      </c>
      <c r="F1300" s="2" t="s">
        <v>511</v>
      </c>
      <c r="G1300" s="94" t="s">
        <v>506</v>
      </c>
      <c r="H1300" s="94" t="s">
        <v>593</v>
      </c>
      <c r="I1300" s="2" t="str">
        <f>IF(MONTH(B1300)&lt;=Elaborazione!$C$1,G1300&amp;H1300,"")</f>
        <v>PersonaleRisorse Umane</v>
      </c>
    </row>
    <row r="1301" spans="1:9" ht="13.5" x14ac:dyDescent="0.35">
      <c r="A1301" s="2" t="s">
        <v>116</v>
      </c>
      <c r="B1301" s="5">
        <v>45352</v>
      </c>
      <c r="C1301" s="93">
        <v>651</v>
      </c>
      <c r="D1301" s="93">
        <v>678.28</v>
      </c>
      <c r="E1301" s="93">
        <f t="shared" si="20"/>
        <v>27.279999999999973</v>
      </c>
      <c r="F1301" s="2" t="s">
        <v>515</v>
      </c>
      <c r="G1301" s="94" t="s">
        <v>506</v>
      </c>
      <c r="H1301" s="94" t="s">
        <v>593</v>
      </c>
      <c r="I1301" s="2" t="str">
        <f>IF(MONTH(B1301)&lt;=Elaborazione!$C$1,G1301&amp;H1301,"")</f>
        <v>PersonaleRisorse Umane</v>
      </c>
    </row>
    <row r="1302" spans="1:9" ht="13.5" x14ac:dyDescent="0.35">
      <c r="A1302" s="2" t="s">
        <v>296</v>
      </c>
      <c r="B1302" s="5">
        <v>45352</v>
      </c>
      <c r="C1302" s="93">
        <v>8263</v>
      </c>
      <c r="D1302" s="93">
        <v>2028</v>
      </c>
      <c r="E1302" s="93">
        <f t="shared" si="20"/>
        <v>-6235</v>
      </c>
      <c r="F1302" s="2" t="s">
        <v>523</v>
      </c>
      <c r="G1302" s="94" t="s">
        <v>506</v>
      </c>
      <c r="H1302" s="94" t="s">
        <v>593</v>
      </c>
      <c r="I1302" s="2" t="str">
        <f>IF(MONTH(B1302)&lt;=Elaborazione!$C$1,G1302&amp;H1302,"")</f>
        <v>PersonaleRisorse Umane</v>
      </c>
    </row>
    <row r="1303" spans="1:9" ht="13.5" x14ac:dyDescent="0.35">
      <c r="A1303" s="2" t="s">
        <v>316</v>
      </c>
      <c r="B1303" s="5">
        <v>45352</v>
      </c>
      <c r="C1303" s="93">
        <v>0</v>
      </c>
      <c r="D1303" s="93"/>
      <c r="E1303" s="93">
        <f t="shared" si="20"/>
        <v>0</v>
      </c>
      <c r="F1303" s="2" t="s">
        <v>544</v>
      </c>
      <c r="G1303" s="94" t="s">
        <v>540</v>
      </c>
      <c r="H1303" s="94" t="s">
        <v>593</v>
      </c>
      <c r="I1303" s="2" t="str">
        <f>IF(MONTH(B1303)&lt;=Elaborazione!$C$1,G1303&amp;H1303,"")</f>
        <v>Consulenze &amp; serviziRisorse Umane</v>
      </c>
    </row>
    <row r="1304" spans="1:9" ht="13.5" x14ac:dyDescent="0.35">
      <c r="A1304" s="2" t="s">
        <v>117</v>
      </c>
      <c r="B1304" s="5">
        <v>45352</v>
      </c>
      <c r="C1304" s="93">
        <v>1250</v>
      </c>
      <c r="D1304" s="93">
        <v>100</v>
      </c>
      <c r="E1304" s="93">
        <f t="shared" si="20"/>
        <v>-1150</v>
      </c>
      <c r="F1304" s="2" t="s">
        <v>545</v>
      </c>
      <c r="G1304" s="94" t="s">
        <v>540</v>
      </c>
      <c r="H1304" s="94" t="s">
        <v>593</v>
      </c>
      <c r="I1304" s="2" t="str">
        <f>IF(MONTH(B1304)&lt;=Elaborazione!$C$1,G1304&amp;H1304,"")</f>
        <v>Consulenze &amp; serviziRisorse Umane</v>
      </c>
    </row>
    <row r="1305" spans="1:9" ht="13.5" x14ac:dyDescent="0.35">
      <c r="A1305" s="2" t="s">
        <v>197</v>
      </c>
      <c r="B1305" s="5">
        <v>45352</v>
      </c>
      <c r="C1305" s="93"/>
      <c r="D1305" s="93">
        <v>16.260000000000002</v>
      </c>
      <c r="E1305" s="93">
        <f t="shared" si="20"/>
        <v>16.260000000000002</v>
      </c>
      <c r="F1305" s="2" t="s">
        <v>564</v>
      </c>
      <c r="G1305" s="94" t="s">
        <v>524</v>
      </c>
      <c r="H1305" s="94" t="s">
        <v>593</v>
      </c>
      <c r="I1305" s="2" t="str">
        <f>IF(MONTH(B1305)&lt;=Elaborazione!$C$1,G1305&amp;H1305,"")</f>
        <v>Spese generaliRisorse Umane</v>
      </c>
    </row>
    <row r="1306" spans="1:9" ht="13.5" x14ac:dyDescent="0.35">
      <c r="A1306" s="2" t="s">
        <v>297</v>
      </c>
      <c r="B1306" s="5">
        <v>45352</v>
      </c>
      <c r="C1306" s="93">
        <v>25</v>
      </c>
      <c r="D1306" s="93"/>
      <c r="E1306" s="93">
        <f t="shared" si="20"/>
        <v>-25</v>
      </c>
      <c r="F1306" s="2" t="s">
        <v>565</v>
      </c>
      <c r="G1306" s="94" t="s">
        <v>524</v>
      </c>
      <c r="H1306" s="94" t="s">
        <v>593</v>
      </c>
      <c r="I1306" s="2" t="str">
        <f>IF(MONTH(B1306)&lt;=Elaborazione!$C$1,G1306&amp;H1306,"")</f>
        <v>Spese generaliRisorse Umane</v>
      </c>
    </row>
    <row r="1307" spans="1:9" ht="13.5" x14ac:dyDescent="0.35">
      <c r="A1307" s="2" t="s">
        <v>118</v>
      </c>
      <c r="B1307" s="5">
        <v>45352</v>
      </c>
      <c r="C1307" s="93">
        <v>33</v>
      </c>
      <c r="D1307" s="93"/>
      <c r="E1307" s="93">
        <f t="shared" si="20"/>
        <v>-33</v>
      </c>
      <c r="F1307" s="2" t="s">
        <v>571</v>
      </c>
      <c r="G1307" s="94" t="s">
        <v>570</v>
      </c>
      <c r="H1307" s="94" t="s">
        <v>593</v>
      </c>
      <c r="I1307" s="2" t="str">
        <f>IF(MONTH(B1307)&lt;=Elaborazione!$C$1,G1307&amp;H1307,"")</f>
        <v>FormazioneRisorse Umane</v>
      </c>
    </row>
    <row r="1308" spans="1:9" ht="13.5" x14ac:dyDescent="0.35">
      <c r="A1308" s="2" t="s">
        <v>119</v>
      </c>
      <c r="B1308" s="5">
        <v>45352</v>
      </c>
      <c r="C1308" s="93">
        <v>30168</v>
      </c>
      <c r="D1308" s="93">
        <v>25798.37</v>
      </c>
      <c r="E1308" s="93">
        <f t="shared" si="20"/>
        <v>-4369.630000000001</v>
      </c>
      <c r="F1308" s="2" t="s">
        <v>573</v>
      </c>
      <c r="G1308" s="94" t="s">
        <v>570</v>
      </c>
      <c r="H1308" s="94" t="s">
        <v>593</v>
      </c>
      <c r="I1308" s="2" t="str">
        <f>IF(MONTH(B1308)&lt;=Elaborazione!$C$1,G1308&amp;H1308,"")</f>
        <v>FormazioneRisorse Umane</v>
      </c>
    </row>
    <row r="1309" spans="1:9" ht="13.5" x14ac:dyDescent="0.35">
      <c r="A1309" s="2" t="s">
        <v>198</v>
      </c>
      <c r="B1309" s="5">
        <v>45352</v>
      </c>
      <c r="C1309" s="93"/>
      <c r="D1309" s="93">
        <v>25.9</v>
      </c>
      <c r="E1309" s="93">
        <f t="shared" si="20"/>
        <v>25.9</v>
      </c>
      <c r="F1309" s="2" t="s">
        <v>526</v>
      </c>
      <c r="G1309" s="94" t="s">
        <v>524</v>
      </c>
      <c r="H1309" s="94" t="s">
        <v>593</v>
      </c>
      <c r="I1309" s="2" t="str">
        <f>IF(MONTH(B1309)&lt;=Elaborazione!$C$1,G1309&amp;H1309,"")</f>
        <v>Spese generaliRisorse Umane</v>
      </c>
    </row>
    <row r="1310" spans="1:9" ht="13.5" x14ac:dyDescent="0.35">
      <c r="A1310" s="2" t="s">
        <v>298</v>
      </c>
      <c r="B1310" s="5">
        <v>45352</v>
      </c>
      <c r="C1310" s="93">
        <v>33</v>
      </c>
      <c r="D1310" s="93"/>
      <c r="E1310" s="93">
        <f t="shared" si="20"/>
        <v>-33</v>
      </c>
      <c r="F1310" s="2" t="s">
        <v>525</v>
      </c>
      <c r="G1310" s="94" t="s">
        <v>524</v>
      </c>
      <c r="H1310" s="94" t="s">
        <v>593</v>
      </c>
      <c r="I1310" s="2" t="str">
        <f>IF(MONTH(B1310)&lt;=Elaborazione!$C$1,G1310&amp;H1310,"")</f>
        <v>Spese generaliRisorse Umane</v>
      </c>
    </row>
    <row r="1311" spans="1:9" ht="13.5" x14ac:dyDescent="0.35">
      <c r="A1311" s="2" t="s">
        <v>120</v>
      </c>
      <c r="B1311" s="5">
        <v>45352</v>
      </c>
      <c r="C1311" s="93">
        <v>1067</v>
      </c>
      <c r="D1311" s="93">
        <v>727.18</v>
      </c>
      <c r="E1311" s="93">
        <f t="shared" si="20"/>
        <v>-339.82000000000005</v>
      </c>
      <c r="F1311" s="2" t="s">
        <v>512</v>
      </c>
      <c r="G1311" s="94" t="s">
        <v>506</v>
      </c>
      <c r="H1311" s="94" t="s">
        <v>593</v>
      </c>
      <c r="I1311" s="2" t="str">
        <f>IF(MONTH(B1311)&lt;=Elaborazione!$C$1,G1311&amp;H1311,"")</f>
        <v>PersonaleRisorse Umane</v>
      </c>
    </row>
    <row r="1312" spans="1:9" ht="13.5" x14ac:dyDescent="0.35">
      <c r="A1312" s="2" t="s">
        <v>199</v>
      </c>
      <c r="B1312" s="5">
        <v>45352</v>
      </c>
      <c r="C1312" s="93"/>
      <c r="D1312" s="93">
        <v>60</v>
      </c>
      <c r="E1312" s="93">
        <f t="shared" si="20"/>
        <v>60</v>
      </c>
      <c r="F1312" s="2" t="s">
        <v>520</v>
      </c>
      <c r="G1312" s="94" t="s">
        <v>506</v>
      </c>
      <c r="H1312" s="94" t="s">
        <v>593</v>
      </c>
      <c r="I1312" s="2" t="str">
        <f>IF(MONTH(B1312)&lt;=Elaborazione!$C$1,G1312&amp;H1312,"")</f>
        <v>PersonaleRisorse Umane</v>
      </c>
    </row>
    <row r="1313" spans="1:9" ht="13.5" x14ac:dyDescent="0.35">
      <c r="A1313" s="2" t="s">
        <v>121</v>
      </c>
      <c r="B1313" s="5">
        <v>45352</v>
      </c>
      <c r="C1313" s="93">
        <v>275</v>
      </c>
      <c r="D1313" s="93">
        <v>-75.67</v>
      </c>
      <c r="E1313" s="93">
        <f t="shared" si="20"/>
        <v>-350.67</v>
      </c>
      <c r="F1313" s="2" t="s">
        <v>513</v>
      </c>
      <c r="G1313" s="94" t="s">
        <v>506</v>
      </c>
      <c r="H1313" s="94" t="s">
        <v>593</v>
      </c>
      <c r="I1313" s="2" t="str">
        <f>IF(MONTH(B1313)&lt;=Elaborazione!$C$1,G1313&amp;H1313,"")</f>
        <v>PersonaleRisorse Umane</v>
      </c>
    </row>
    <row r="1314" spans="1:9" ht="13.5" x14ac:dyDescent="0.35">
      <c r="A1314" s="2" t="s">
        <v>122</v>
      </c>
      <c r="B1314" s="5">
        <v>45352</v>
      </c>
      <c r="C1314" s="93">
        <v>-7265</v>
      </c>
      <c r="D1314" s="93">
        <v>-9931.25</v>
      </c>
      <c r="E1314" s="93">
        <f t="shared" si="20"/>
        <v>-2666.25</v>
      </c>
      <c r="F1314" s="2" t="s">
        <v>577</v>
      </c>
      <c r="G1314" s="94" t="s">
        <v>504</v>
      </c>
      <c r="H1314" s="94" t="s">
        <v>593</v>
      </c>
      <c r="I1314" s="2" t="str">
        <f>IF(MONTH(B1314)&lt;=Elaborazione!$C$1,G1314&amp;H1314,"")</f>
        <v>AllocazioniRisorse Umane</v>
      </c>
    </row>
    <row r="1315" spans="1:9" ht="13.5" x14ac:dyDescent="0.35">
      <c r="A1315" s="2" t="s">
        <v>299</v>
      </c>
      <c r="B1315" s="5">
        <v>45352</v>
      </c>
      <c r="C1315" s="93">
        <v>12500</v>
      </c>
      <c r="D1315" s="93">
        <v>12665.62</v>
      </c>
      <c r="E1315" s="93">
        <f t="shared" si="20"/>
        <v>165.6200000000008</v>
      </c>
      <c r="F1315" s="2" t="s">
        <v>531</v>
      </c>
      <c r="G1315" s="2" t="s">
        <v>689</v>
      </c>
      <c r="H1315" s="94" t="s">
        <v>584</v>
      </c>
      <c r="I1315" s="2" t="str">
        <f>IF(MONTH(B1315)&lt;=Elaborazione!$C$1,G1315&amp;H1315,"")</f>
        <v>Imposte e tasseFinanza &amp; Controllo</v>
      </c>
    </row>
    <row r="1316" spans="1:9" ht="13.5" x14ac:dyDescent="0.35">
      <c r="A1316" s="2" t="s">
        <v>150</v>
      </c>
      <c r="B1316" s="5">
        <v>45352</v>
      </c>
      <c r="C1316" s="93"/>
      <c r="D1316" s="93">
        <v>-405.01</v>
      </c>
      <c r="E1316" s="93">
        <f t="shared" si="20"/>
        <v>-405.01</v>
      </c>
      <c r="F1316" s="2" t="s">
        <v>536</v>
      </c>
      <c r="G1316" s="2" t="s">
        <v>689</v>
      </c>
      <c r="H1316" s="94" t="s">
        <v>584</v>
      </c>
      <c r="I1316" s="2" t="str">
        <f>IF(MONTH(B1316)&lt;=Elaborazione!$C$1,G1316&amp;H1316,"")</f>
        <v>Imposte e tasseFinanza &amp; Controllo</v>
      </c>
    </row>
    <row r="1317" spans="1:9" ht="13.5" x14ac:dyDescent="0.35">
      <c r="A1317" s="2" t="s">
        <v>151</v>
      </c>
      <c r="B1317" s="5">
        <v>45352</v>
      </c>
      <c r="C1317" s="93"/>
      <c r="D1317" s="93">
        <v>475.14</v>
      </c>
      <c r="E1317" s="93">
        <f t="shared" si="20"/>
        <v>475.14</v>
      </c>
      <c r="F1317" s="2" t="s">
        <v>537</v>
      </c>
      <c r="G1317" s="2" t="s">
        <v>689</v>
      </c>
      <c r="H1317" s="94" t="s">
        <v>584</v>
      </c>
      <c r="I1317" s="2" t="str">
        <f>IF(MONTH(B1317)&lt;=Elaborazione!$C$1,G1317&amp;H1317,"")</f>
        <v>Imposte e tasseFinanza &amp; Controllo</v>
      </c>
    </row>
    <row r="1318" spans="1:9" ht="13.5" x14ac:dyDescent="0.35">
      <c r="A1318" s="2" t="s">
        <v>388</v>
      </c>
      <c r="B1318" s="5">
        <v>45352</v>
      </c>
      <c r="C1318" s="93"/>
      <c r="D1318" s="93">
        <v>141842.89000000001</v>
      </c>
      <c r="E1318" s="93">
        <f t="shared" si="20"/>
        <v>141842.89000000001</v>
      </c>
      <c r="F1318" s="2" t="s">
        <v>569</v>
      </c>
      <c r="G1318" s="2" t="s">
        <v>689</v>
      </c>
      <c r="H1318" s="94" t="s">
        <v>584</v>
      </c>
      <c r="I1318" s="2" t="str">
        <f>IF(MONTH(B1318)&lt;=Elaborazione!$C$1,G1318&amp;H1318,"")</f>
        <v>Imposte e tasseFinanza &amp; Controllo</v>
      </c>
    </row>
    <row r="1319" spans="1:9" ht="13.5" x14ac:dyDescent="0.35">
      <c r="A1319" s="2" t="s">
        <v>123</v>
      </c>
      <c r="B1319" s="5">
        <v>45352</v>
      </c>
      <c r="C1319" s="93">
        <v>3168</v>
      </c>
      <c r="D1319" s="93">
        <v>3098.97</v>
      </c>
      <c r="E1319" s="93">
        <f t="shared" si="20"/>
        <v>-69.0300000000002</v>
      </c>
      <c r="F1319" s="2" t="s">
        <v>508</v>
      </c>
      <c r="G1319" s="94" t="s">
        <v>506</v>
      </c>
      <c r="H1319" s="94" t="s">
        <v>584</v>
      </c>
      <c r="I1319" s="2" t="str">
        <f>IF(MONTH(B1319)&lt;=Elaborazione!$C$1,G1319&amp;H1319,"")</f>
        <v>PersonaleFinanza &amp; Controllo</v>
      </c>
    </row>
    <row r="1320" spans="1:9" ht="13.5" x14ac:dyDescent="0.35">
      <c r="A1320" s="2" t="s">
        <v>124</v>
      </c>
      <c r="B1320" s="5">
        <v>45352</v>
      </c>
      <c r="C1320" s="93">
        <v>147</v>
      </c>
      <c r="D1320" s="93">
        <v>179.32</v>
      </c>
      <c r="E1320" s="93">
        <f t="shared" si="20"/>
        <v>32.319999999999993</v>
      </c>
      <c r="F1320" s="2" t="s">
        <v>509</v>
      </c>
      <c r="G1320" s="94" t="s">
        <v>506</v>
      </c>
      <c r="H1320" s="94" t="s">
        <v>584</v>
      </c>
      <c r="I1320" s="2" t="str">
        <f>IF(MONTH(B1320)&lt;=Elaborazione!$C$1,G1320&amp;H1320,"")</f>
        <v>PersonaleFinanza &amp; Controllo</v>
      </c>
    </row>
    <row r="1321" spans="1:9" ht="13.5" x14ac:dyDescent="0.35">
      <c r="A1321" s="2" t="s">
        <v>300</v>
      </c>
      <c r="B1321" s="5">
        <v>45352</v>
      </c>
      <c r="C1321" s="93">
        <v>8</v>
      </c>
      <c r="D1321" s="93"/>
      <c r="E1321" s="93">
        <f t="shared" si="20"/>
        <v>-8</v>
      </c>
      <c r="F1321" s="2" t="s">
        <v>519</v>
      </c>
      <c r="G1321" s="94" t="s">
        <v>506</v>
      </c>
      <c r="H1321" s="94" t="s">
        <v>584</v>
      </c>
      <c r="I1321" s="2" t="str">
        <f>IF(MONTH(B1321)&lt;=Elaborazione!$C$1,G1321&amp;H1321,"")</f>
        <v>PersonaleFinanza &amp; Controllo</v>
      </c>
    </row>
    <row r="1322" spans="1:9" ht="13.5" x14ac:dyDescent="0.35">
      <c r="A1322" s="2" t="s">
        <v>125</v>
      </c>
      <c r="B1322" s="5">
        <v>45352</v>
      </c>
      <c r="C1322" s="93">
        <v>1397</v>
      </c>
      <c r="D1322" s="93">
        <v>1461.23</v>
      </c>
      <c r="E1322" s="93">
        <f t="shared" si="20"/>
        <v>64.230000000000018</v>
      </c>
      <c r="F1322" s="2" t="s">
        <v>510</v>
      </c>
      <c r="G1322" s="94" t="s">
        <v>506</v>
      </c>
      <c r="H1322" s="94" t="s">
        <v>584</v>
      </c>
      <c r="I1322" s="2" t="str">
        <f>IF(MONTH(B1322)&lt;=Elaborazione!$C$1,G1322&amp;H1322,"")</f>
        <v>PersonaleFinanza &amp; Controllo</v>
      </c>
    </row>
    <row r="1323" spans="1:9" ht="13.5" x14ac:dyDescent="0.35">
      <c r="A1323" s="2" t="s">
        <v>200</v>
      </c>
      <c r="B1323" s="5">
        <v>45352</v>
      </c>
      <c r="C1323" s="93"/>
      <c r="D1323" s="93">
        <v>201.16</v>
      </c>
      <c r="E1323" s="93">
        <f t="shared" si="20"/>
        <v>201.16</v>
      </c>
      <c r="F1323" s="2" t="s">
        <v>514</v>
      </c>
      <c r="G1323" s="94" t="s">
        <v>506</v>
      </c>
      <c r="H1323" s="94" t="s">
        <v>584</v>
      </c>
      <c r="I1323" s="2" t="str">
        <f>IF(MONTH(B1323)&lt;=Elaborazione!$C$1,G1323&amp;H1323,"")</f>
        <v>PersonaleFinanza &amp; Controllo</v>
      </c>
    </row>
    <row r="1324" spans="1:9" ht="13.5" x14ac:dyDescent="0.35">
      <c r="A1324" s="2" t="s">
        <v>126</v>
      </c>
      <c r="B1324" s="5">
        <v>45352</v>
      </c>
      <c r="C1324" s="93">
        <v>7200</v>
      </c>
      <c r="D1324" s="93">
        <v>3191.82</v>
      </c>
      <c r="E1324" s="93">
        <f t="shared" si="20"/>
        <v>-4008.18</v>
      </c>
      <c r="F1324" s="2" t="s">
        <v>515</v>
      </c>
      <c r="G1324" s="94" t="s">
        <v>506</v>
      </c>
      <c r="H1324" s="94" t="s">
        <v>584</v>
      </c>
      <c r="I1324" s="2" t="str">
        <f>IF(MONTH(B1324)&lt;=Elaborazione!$C$1,G1324&amp;H1324,"")</f>
        <v>PersonaleFinanza &amp; Controllo</v>
      </c>
    </row>
    <row r="1325" spans="1:9" ht="13.5" x14ac:dyDescent="0.35">
      <c r="A1325" s="2" t="s">
        <v>389</v>
      </c>
      <c r="B1325" s="5">
        <v>45352</v>
      </c>
      <c r="C1325" s="93"/>
      <c r="D1325" s="93">
        <v>81.7</v>
      </c>
      <c r="E1325" s="93">
        <f t="shared" si="20"/>
        <v>81.7</v>
      </c>
      <c r="F1325" s="2" t="s">
        <v>523</v>
      </c>
      <c r="G1325" s="94" t="s">
        <v>506</v>
      </c>
      <c r="H1325" s="94" t="s">
        <v>584</v>
      </c>
      <c r="I1325" s="2" t="str">
        <f>IF(MONTH(B1325)&lt;=Elaborazione!$C$1,G1325&amp;H1325,"")</f>
        <v>PersonaleFinanza &amp; Controllo</v>
      </c>
    </row>
    <row r="1326" spans="1:9" ht="13.5" x14ac:dyDescent="0.35">
      <c r="A1326" s="2" t="s">
        <v>390</v>
      </c>
      <c r="B1326" s="5">
        <v>45352</v>
      </c>
      <c r="C1326" s="93"/>
      <c r="D1326" s="93">
        <v>502.34</v>
      </c>
      <c r="E1326" s="93">
        <f t="shared" si="20"/>
        <v>502.34</v>
      </c>
      <c r="F1326" s="2" t="s">
        <v>530</v>
      </c>
      <c r="G1326" s="94" t="s">
        <v>506</v>
      </c>
      <c r="H1326" s="94" t="s">
        <v>584</v>
      </c>
      <c r="I1326" s="2" t="str">
        <f>IF(MONTH(B1326)&lt;=Elaborazione!$C$1,G1326&amp;H1326,"")</f>
        <v>PersonaleFinanza &amp; Controllo</v>
      </c>
    </row>
    <row r="1327" spans="1:9" ht="13.5" x14ac:dyDescent="0.35">
      <c r="A1327" s="2" t="s">
        <v>127</v>
      </c>
      <c r="B1327" s="5">
        <v>45352</v>
      </c>
      <c r="C1327" s="93">
        <v>2400</v>
      </c>
      <c r="D1327" s="93">
        <v>1263.18</v>
      </c>
      <c r="E1327" s="93">
        <f t="shared" si="20"/>
        <v>-1136.82</v>
      </c>
      <c r="F1327" s="2" t="s">
        <v>548</v>
      </c>
      <c r="G1327" s="94" t="s">
        <v>540</v>
      </c>
      <c r="H1327" s="94" t="s">
        <v>584</v>
      </c>
      <c r="I1327" s="2" t="str">
        <f>IF(MONTH(B1327)&lt;=Elaborazione!$C$1,G1327&amp;H1327,"")</f>
        <v>Consulenze &amp; serviziFinanza &amp; Controllo</v>
      </c>
    </row>
    <row r="1328" spans="1:9" ht="13.5" x14ac:dyDescent="0.35">
      <c r="A1328" s="2" t="s">
        <v>392</v>
      </c>
      <c r="B1328" s="5">
        <v>45352</v>
      </c>
      <c r="C1328" s="93"/>
      <c r="D1328" s="93">
        <v>1738.13</v>
      </c>
      <c r="E1328" s="93">
        <f t="shared" si="20"/>
        <v>1738.13</v>
      </c>
      <c r="F1328" s="2" t="s">
        <v>539</v>
      </c>
      <c r="G1328" s="94" t="s">
        <v>540</v>
      </c>
      <c r="H1328" s="94" t="s">
        <v>584</v>
      </c>
      <c r="I1328" s="2" t="str">
        <f>IF(MONTH(B1328)&lt;=Elaborazione!$C$1,G1328&amp;H1328,"")</f>
        <v>Consulenze &amp; serviziFinanza &amp; Controllo</v>
      </c>
    </row>
    <row r="1329" spans="1:9" ht="13.5" x14ac:dyDescent="0.35">
      <c r="A1329" s="2" t="s">
        <v>128</v>
      </c>
      <c r="B1329" s="5">
        <v>45352</v>
      </c>
      <c r="C1329" s="93">
        <v>462</v>
      </c>
      <c r="D1329" s="93">
        <v>246.58</v>
      </c>
      <c r="E1329" s="93">
        <f t="shared" si="20"/>
        <v>-215.42</v>
      </c>
      <c r="F1329" s="2" t="s">
        <v>545</v>
      </c>
      <c r="G1329" s="94" t="s">
        <v>540</v>
      </c>
      <c r="H1329" s="94" t="s">
        <v>584</v>
      </c>
      <c r="I1329" s="2" t="str">
        <f>IF(MONTH(B1329)&lt;=Elaborazione!$C$1,G1329&amp;H1329,"")</f>
        <v>Consulenze &amp; serviziFinanza &amp; Controllo</v>
      </c>
    </row>
    <row r="1330" spans="1:9" ht="13.5" x14ac:dyDescent="0.35">
      <c r="A1330" s="2" t="s">
        <v>129</v>
      </c>
      <c r="B1330" s="5">
        <v>45352</v>
      </c>
      <c r="C1330" s="93">
        <v>445</v>
      </c>
      <c r="D1330" s="93">
        <v>612.17999999999927</v>
      </c>
      <c r="E1330" s="93">
        <f t="shared" si="20"/>
        <v>167.17999999999927</v>
      </c>
      <c r="F1330" s="2" t="s">
        <v>566</v>
      </c>
      <c r="G1330" s="94" t="s">
        <v>524</v>
      </c>
      <c r="H1330" s="94" t="s">
        <v>584</v>
      </c>
      <c r="I1330" s="2" t="str">
        <f>IF(MONTH(B1330)&lt;=Elaborazione!$C$1,G1330&amp;H1330,"")</f>
        <v>Spese generaliFinanza &amp; Controllo</v>
      </c>
    </row>
    <row r="1331" spans="1:9" ht="13.5" x14ac:dyDescent="0.35">
      <c r="A1331" s="2" t="s">
        <v>130</v>
      </c>
      <c r="B1331" s="5">
        <v>45352</v>
      </c>
      <c r="C1331" s="93">
        <v>2300</v>
      </c>
      <c r="D1331" s="93">
        <v>4489.22</v>
      </c>
      <c r="E1331" s="93">
        <f t="shared" si="20"/>
        <v>2189.2200000000003</v>
      </c>
      <c r="F1331" s="2" t="s">
        <v>564</v>
      </c>
      <c r="G1331" s="94" t="s">
        <v>524</v>
      </c>
      <c r="H1331" s="94" t="s">
        <v>584</v>
      </c>
      <c r="I1331" s="2" t="str">
        <f>IF(MONTH(B1331)&lt;=Elaborazione!$C$1,G1331&amp;H1331,"")</f>
        <v>Spese generaliFinanza &amp; Controllo</v>
      </c>
    </row>
    <row r="1332" spans="1:9" ht="13.5" x14ac:dyDescent="0.35">
      <c r="A1332" s="2" t="s">
        <v>131</v>
      </c>
      <c r="B1332" s="5">
        <v>45352</v>
      </c>
      <c r="C1332" s="93">
        <v>3500</v>
      </c>
      <c r="D1332" s="93">
        <v>8665.08</v>
      </c>
      <c r="E1332" s="93">
        <f t="shared" si="20"/>
        <v>5165.08</v>
      </c>
      <c r="F1332" s="2" t="s">
        <v>565</v>
      </c>
      <c r="G1332" s="94" t="s">
        <v>524</v>
      </c>
      <c r="H1332" s="94" t="s">
        <v>584</v>
      </c>
      <c r="I1332" s="2" t="str">
        <f>IF(MONTH(B1332)&lt;=Elaborazione!$C$1,G1332&amp;H1332,"")</f>
        <v>Spese generaliFinanza &amp; Controllo</v>
      </c>
    </row>
    <row r="1333" spans="1:9" ht="13.5" x14ac:dyDescent="0.35">
      <c r="A1333" s="2" t="s">
        <v>393</v>
      </c>
      <c r="B1333" s="5">
        <v>45352</v>
      </c>
      <c r="C1333" s="93"/>
      <c r="D1333" s="93">
        <v>251</v>
      </c>
      <c r="E1333" s="93">
        <f t="shared" si="20"/>
        <v>251</v>
      </c>
      <c r="F1333" s="2" t="s">
        <v>567</v>
      </c>
      <c r="G1333" s="94" t="s">
        <v>524</v>
      </c>
      <c r="H1333" s="94" t="s">
        <v>584</v>
      </c>
      <c r="I1333" s="2" t="str">
        <f>IF(MONTH(B1333)&lt;=Elaborazione!$C$1,G1333&amp;H1333,"")</f>
        <v>Spese generaliFinanza &amp; Controllo</v>
      </c>
    </row>
    <row r="1334" spans="1:9" ht="13.5" x14ac:dyDescent="0.35">
      <c r="A1334" s="2" t="s">
        <v>301</v>
      </c>
      <c r="B1334" s="5">
        <v>45352</v>
      </c>
      <c r="C1334" s="93">
        <v>26</v>
      </c>
      <c r="D1334" s="93">
        <v>315.31</v>
      </c>
      <c r="E1334" s="93">
        <f t="shared" si="20"/>
        <v>289.31</v>
      </c>
      <c r="F1334" s="2" t="s">
        <v>572</v>
      </c>
      <c r="G1334" s="94" t="s">
        <v>570</v>
      </c>
      <c r="H1334" s="94" t="s">
        <v>584</v>
      </c>
      <c r="I1334" s="2" t="str">
        <f>IF(MONTH(B1334)&lt;=Elaborazione!$C$1,G1334&amp;H1334,"")</f>
        <v>FormazioneFinanza &amp; Controllo</v>
      </c>
    </row>
    <row r="1335" spans="1:9" ht="13.5" x14ac:dyDescent="0.35">
      <c r="A1335" s="2" t="s">
        <v>132</v>
      </c>
      <c r="B1335" s="5">
        <v>45352</v>
      </c>
      <c r="C1335" s="93">
        <v>2200</v>
      </c>
      <c r="D1335" s="93">
        <v>4205.22</v>
      </c>
      <c r="E1335" s="93">
        <f t="shared" si="20"/>
        <v>2005.2200000000003</v>
      </c>
      <c r="F1335" s="2" t="s">
        <v>526</v>
      </c>
      <c r="G1335" s="94" t="s">
        <v>524</v>
      </c>
      <c r="H1335" s="94" t="s">
        <v>584</v>
      </c>
      <c r="I1335" s="2" t="str">
        <f>IF(MONTH(B1335)&lt;=Elaborazione!$C$1,G1335&amp;H1335,"")</f>
        <v>Spese generaliFinanza &amp; Controllo</v>
      </c>
    </row>
    <row r="1336" spans="1:9" ht="13.5" x14ac:dyDescent="0.35">
      <c r="A1336" s="2" t="s">
        <v>133</v>
      </c>
      <c r="B1336" s="5">
        <v>45352</v>
      </c>
      <c r="C1336" s="93">
        <v>500</v>
      </c>
      <c r="D1336" s="93">
        <v>616.55999999999995</v>
      </c>
      <c r="E1336" s="93">
        <f t="shared" si="20"/>
        <v>116.55999999999995</v>
      </c>
      <c r="F1336" s="2" t="s">
        <v>525</v>
      </c>
      <c r="G1336" s="94" t="s">
        <v>524</v>
      </c>
      <c r="H1336" s="94" t="s">
        <v>584</v>
      </c>
      <c r="I1336" s="2" t="str">
        <f>IF(MONTH(B1336)&lt;=Elaborazione!$C$1,G1336&amp;H1336,"")</f>
        <v>Spese generaliFinanza &amp; Controllo</v>
      </c>
    </row>
    <row r="1337" spans="1:9" ht="13.5" x14ac:dyDescent="0.35">
      <c r="A1337" s="2" t="s">
        <v>134</v>
      </c>
      <c r="B1337" s="5">
        <v>45352</v>
      </c>
      <c r="C1337" s="93">
        <v>69621.083333333328</v>
      </c>
      <c r="D1337" s="93">
        <v>144707.57</v>
      </c>
      <c r="E1337" s="93">
        <f t="shared" si="20"/>
        <v>75086.486666666679</v>
      </c>
      <c r="F1337" s="2" t="s">
        <v>527</v>
      </c>
      <c r="G1337" s="94" t="s">
        <v>524</v>
      </c>
      <c r="H1337" s="94" t="s">
        <v>584</v>
      </c>
      <c r="I1337" s="2" t="str">
        <f>IF(MONTH(B1337)&lt;=Elaborazione!$C$1,G1337&amp;H1337,"")</f>
        <v>Spese generaliFinanza &amp; Controllo</v>
      </c>
    </row>
    <row r="1338" spans="1:9" ht="13.5" x14ac:dyDescent="0.35">
      <c r="A1338" s="2" t="s">
        <v>135</v>
      </c>
      <c r="B1338" s="5">
        <v>45352</v>
      </c>
      <c r="C1338" s="93">
        <v>600</v>
      </c>
      <c r="D1338" s="93">
        <v>-250</v>
      </c>
      <c r="E1338" s="93">
        <f t="shared" si="20"/>
        <v>-850</v>
      </c>
      <c r="F1338" s="2" t="s">
        <v>528</v>
      </c>
      <c r="G1338" s="94" t="s">
        <v>524</v>
      </c>
      <c r="H1338" s="94" t="s">
        <v>584</v>
      </c>
      <c r="I1338" s="2" t="str">
        <f>IF(MONTH(B1338)&lt;=Elaborazione!$C$1,G1338&amp;H1338,"")</f>
        <v>Spese generaliFinanza &amp; Controllo</v>
      </c>
    </row>
    <row r="1339" spans="1:9" ht="13.5" x14ac:dyDescent="0.35">
      <c r="A1339" s="2" t="s">
        <v>136</v>
      </c>
      <c r="B1339" s="5">
        <v>45352</v>
      </c>
      <c r="C1339" s="93">
        <v>2000</v>
      </c>
      <c r="D1339" s="93">
        <v>2138.4</v>
      </c>
      <c r="E1339" s="93">
        <f t="shared" si="20"/>
        <v>138.40000000000009</v>
      </c>
      <c r="F1339" s="2" t="s">
        <v>529</v>
      </c>
      <c r="G1339" s="94" t="s">
        <v>524</v>
      </c>
      <c r="H1339" s="94" t="s">
        <v>584</v>
      </c>
      <c r="I1339" s="2" t="str">
        <f>IF(MONTH(B1339)&lt;=Elaborazione!$C$1,G1339&amp;H1339,"")</f>
        <v>Spese generaliFinanza &amp; Controllo</v>
      </c>
    </row>
    <row r="1340" spans="1:9" ht="13.5" x14ac:dyDescent="0.35">
      <c r="A1340" s="2" t="s">
        <v>137</v>
      </c>
      <c r="B1340" s="5">
        <v>45352</v>
      </c>
      <c r="C1340" s="93">
        <v>5600</v>
      </c>
      <c r="D1340" s="93">
        <v>8228.74</v>
      </c>
      <c r="E1340" s="93">
        <f t="shared" si="20"/>
        <v>2628.74</v>
      </c>
      <c r="F1340" s="2" t="s">
        <v>513</v>
      </c>
      <c r="G1340" s="94" t="s">
        <v>506</v>
      </c>
      <c r="H1340" s="94" t="s">
        <v>584</v>
      </c>
      <c r="I1340" s="2" t="str">
        <f>IF(MONTH(B1340)&lt;=Elaborazione!$C$1,G1340&amp;H1340,"")</f>
        <v>PersonaleFinanza &amp; Controllo</v>
      </c>
    </row>
    <row r="1341" spans="1:9" ht="13.5" x14ac:dyDescent="0.35">
      <c r="A1341" s="2" t="s">
        <v>138</v>
      </c>
      <c r="B1341" s="5">
        <v>45352</v>
      </c>
      <c r="C1341" s="93">
        <v>50</v>
      </c>
      <c r="D1341" s="93">
        <v>42.51</v>
      </c>
      <c r="E1341" s="93">
        <f t="shared" si="20"/>
        <v>-7.490000000000002</v>
      </c>
      <c r="F1341" s="2" t="s">
        <v>654</v>
      </c>
      <c r="G1341" s="94" t="s">
        <v>524</v>
      </c>
      <c r="H1341" s="94" t="s">
        <v>584</v>
      </c>
      <c r="I1341" s="2" t="str">
        <f>IF(MONTH(B1341)&lt;=Elaborazione!$C$1,G1341&amp;H1341,"")</f>
        <v>Spese generaliFinanza &amp; Controllo</v>
      </c>
    </row>
    <row r="1342" spans="1:9" ht="13.5" x14ac:dyDescent="0.35">
      <c r="A1342" s="2" t="s">
        <v>139</v>
      </c>
      <c r="B1342" s="5">
        <v>45352</v>
      </c>
      <c r="C1342" s="93">
        <v>715</v>
      </c>
      <c r="D1342" s="93">
        <v>701.53</v>
      </c>
      <c r="E1342" s="93">
        <f t="shared" si="20"/>
        <v>-13.470000000000027</v>
      </c>
      <c r="F1342" s="2" t="s">
        <v>568</v>
      </c>
      <c r="G1342" s="94" t="s">
        <v>524</v>
      </c>
      <c r="H1342" s="94" t="s">
        <v>584</v>
      </c>
      <c r="I1342" s="2" t="str">
        <f>IF(MONTH(B1342)&lt;=Elaborazione!$C$1,G1342&amp;H1342,"")</f>
        <v>Spese generaliFinanza &amp; Controllo</v>
      </c>
    </row>
    <row r="1343" spans="1:9" ht="13.5" x14ac:dyDescent="0.35">
      <c r="A1343" s="2" t="s">
        <v>140</v>
      </c>
      <c r="B1343" s="5">
        <v>45352</v>
      </c>
      <c r="C1343" s="93">
        <v>12393</v>
      </c>
      <c r="D1343" s="93">
        <v>10985.68</v>
      </c>
      <c r="E1343" s="93">
        <f t="shared" si="20"/>
        <v>-1407.3199999999997</v>
      </c>
      <c r="F1343" s="2" t="s">
        <v>522</v>
      </c>
      <c r="G1343" s="94" t="s">
        <v>522</v>
      </c>
      <c r="H1343" s="94" t="s">
        <v>584</v>
      </c>
      <c r="I1343" s="2" t="str">
        <f>IF(MONTH(B1343)&lt;=Elaborazione!$C$1,G1343&amp;H1343,"")</f>
        <v>AmmortamentiFinanza &amp; Controllo</v>
      </c>
    </row>
    <row r="1344" spans="1:9" ht="13.5" x14ac:dyDescent="0.35">
      <c r="A1344" s="2" t="s">
        <v>394</v>
      </c>
      <c r="B1344" s="5">
        <v>45352</v>
      </c>
      <c r="C1344" s="93"/>
      <c r="D1344" s="93">
        <v>31.469999999993888</v>
      </c>
      <c r="E1344" s="93">
        <f t="shared" si="20"/>
        <v>31.469999999993888</v>
      </c>
      <c r="F1344" s="2" t="s">
        <v>532</v>
      </c>
      <c r="G1344" s="2" t="s">
        <v>689</v>
      </c>
      <c r="H1344" s="94" t="s">
        <v>584</v>
      </c>
      <c r="I1344" s="2" t="str">
        <f>IF(MONTH(B1344)&lt;=Elaborazione!$C$1,G1344&amp;H1344,"")</f>
        <v>Imposte e tasseFinanza &amp; Controllo</v>
      </c>
    </row>
    <row r="1345" spans="1:9" ht="13.5" x14ac:dyDescent="0.35">
      <c r="A1345" s="2" t="s">
        <v>395</v>
      </c>
      <c r="B1345" s="5">
        <v>45352</v>
      </c>
      <c r="C1345" s="93"/>
      <c r="D1345" s="93">
        <v>-19.97</v>
      </c>
      <c r="E1345" s="93">
        <f t="shared" si="20"/>
        <v>-19.97</v>
      </c>
      <c r="F1345" s="2" t="s">
        <v>533</v>
      </c>
      <c r="G1345" s="2" t="s">
        <v>689</v>
      </c>
      <c r="H1345" s="94" t="s">
        <v>584</v>
      </c>
      <c r="I1345" s="2" t="str">
        <f>IF(MONTH(B1345)&lt;=Elaborazione!$C$1,G1345&amp;H1345,"")</f>
        <v>Imposte e tasseFinanza &amp; Controllo</v>
      </c>
    </row>
    <row r="1346" spans="1:9" ht="13.5" x14ac:dyDescent="0.35">
      <c r="A1346" s="2" t="s">
        <v>141</v>
      </c>
      <c r="B1346" s="5">
        <v>45352</v>
      </c>
      <c r="C1346" s="93">
        <v>-89139.8</v>
      </c>
      <c r="D1346" s="93">
        <v>-158148.79999999999</v>
      </c>
      <c r="E1346" s="93">
        <f t="shared" si="20"/>
        <v>-69008.999999999985</v>
      </c>
      <c r="F1346" s="2" t="s">
        <v>574</v>
      </c>
      <c r="G1346" s="94" t="s">
        <v>504</v>
      </c>
      <c r="H1346" s="94" t="s">
        <v>584</v>
      </c>
      <c r="I1346" s="2" t="str">
        <f>IF(MONTH(B1346)&lt;=Elaborazione!$C$1,G1346&amp;H1346,"")</f>
        <v>AllocazioniFinanza &amp; Controllo</v>
      </c>
    </row>
    <row r="1347" spans="1:9" ht="13.5" x14ac:dyDescent="0.35">
      <c r="A1347" s="2" t="s">
        <v>396</v>
      </c>
      <c r="B1347" s="5">
        <v>45383</v>
      </c>
      <c r="C1347" s="93">
        <v>10307</v>
      </c>
      <c r="D1347" s="93">
        <v>10634.27</v>
      </c>
      <c r="E1347" s="93">
        <f t="shared" ref="E1347:E1410" si="21">+D1347-C1347</f>
        <v>327.27000000000044</v>
      </c>
      <c r="F1347" s="2" t="s">
        <v>508</v>
      </c>
      <c r="G1347" s="94" t="s">
        <v>506</v>
      </c>
      <c r="H1347" s="94" t="s">
        <v>592</v>
      </c>
      <c r="I1347" s="2" t="str">
        <f>IF(MONTH(B1347)&lt;=Elaborazione!$C$1,G1347&amp;H1347,"")</f>
        <v>PersonaleBusiness development</v>
      </c>
    </row>
    <row r="1348" spans="1:9" ht="13.5" x14ac:dyDescent="0.35">
      <c r="A1348" s="2" t="s">
        <v>466</v>
      </c>
      <c r="B1348" s="5">
        <v>45383</v>
      </c>
      <c r="C1348" s="93">
        <v>483</v>
      </c>
      <c r="D1348" s="93"/>
      <c r="E1348" s="93">
        <f t="shared" si="21"/>
        <v>-483</v>
      </c>
      <c r="F1348" s="2" t="s">
        <v>518</v>
      </c>
      <c r="G1348" s="94" t="s">
        <v>506</v>
      </c>
      <c r="H1348" s="94" t="s">
        <v>592</v>
      </c>
      <c r="I1348" s="2" t="str">
        <f>IF(MONTH(B1348)&lt;=Elaborazione!$C$1,G1348&amp;H1348,"")</f>
        <v>PersonaleBusiness development</v>
      </c>
    </row>
    <row r="1349" spans="1:9" ht="13.5" x14ac:dyDescent="0.35">
      <c r="A1349" s="2" t="s">
        <v>397</v>
      </c>
      <c r="B1349" s="5">
        <v>45383</v>
      </c>
      <c r="C1349" s="93">
        <v>1027</v>
      </c>
      <c r="D1349" s="93">
        <v>1038.4100000000001</v>
      </c>
      <c r="E1349" s="93">
        <f t="shared" si="21"/>
        <v>11.410000000000082</v>
      </c>
      <c r="F1349" s="2" t="s">
        <v>509</v>
      </c>
      <c r="G1349" s="94" t="s">
        <v>506</v>
      </c>
      <c r="H1349" s="94" t="s">
        <v>592</v>
      </c>
      <c r="I1349" s="2" t="str">
        <f>IF(MONTH(B1349)&lt;=Elaborazione!$C$1,G1349&amp;H1349,"")</f>
        <v>PersonaleBusiness development</v>
      </c>
    </row>
    <row r="1350" spans="1:9" ht="13.5" x14ac:dyDescent="0.35">
      <c r="A1350" s="2" t="s">
        <v>467</v>
      </c>
      <c r="B1350" s="5">
        <v>45383</v>
      </c>
      <c r="C1350" s="93">
        <v>26</v>
      </c>
      <c r="D1350" s="93"/>
      <c r="E1350" s="93">
        <f t="shared" si="21"/>
        <v>-26</v>
      </c>
      <c r="F1350" s="2" t="s">
        <v>519</v>
      </c>
      <c r="G1350" s="94" t="s">
        <v>506</v>
      </c>
      <c r="H1350" s="94" t="s">
        <v>592</v>
      </c>
      <c r="I1350" s="2" t="str">
        <f>IF(MONTH(B1350)&lt;=Elaborazione!$C$1,G1350&amp;H1350,"")</f>
        <v>PersonaleBusiness development</v>
      </c>
    </row>
    <row r="1351" spans="1:9" ht="13.5" x14ac:dyDescent="0.35">
      <c r="A1351" s="2" t="s">
        <v>398</v>
      </c>
      <c r="B1351" s="5">
        <v>45383</v>
      </c>
      <c r="C1351" s="93">
        <v>4759</v>
      </c>
      <c r="D1351" s="93">
        <v>1263.24</v>
      </c>
      <c r="E1351" s="93">
        <f t="shared" si="21"/>
        <v>-3495.76</v>
      </c>
      <c r="F1351" s="2" t="s">
        <v>510</v>
      </c>
      <c r="G1351" s="94" t="s">
        <v>506</v>
      </c>
      <c r="H1351" s="94" t="s">
        <v>592</v>
      </c>
      <c r="I1351" s="2" t="str">
        <f>IF(MONTH(B1351)&lt;=Elaborazione!$C$1,G1351&amp;H1351,"")</f>
        <v>PersonaleBusiness development</v>
      </c>
    </row>
    <row r="1352" spans="1:9" ht="13.5" x14ac:dyDescent="0.35">
      <c r="A1352" s="2" t="s">
        <v>449</v>
      </c>
      <c r="B1352" s="5">
        <v>45383</v>
      </c>
      <c r="C1352" s="93"/>
      <c r="D1352" s="93">
        <v>701.86</v>
      </c>
      <c r="E1352" s="93">
        <f t="shared" si="21"/>
        <v>701.86</v>
      </c>
      <c r="F1352" s="2" t="s">
        <v>514</v>
      </c>
      <c r="G1352" s="94" t="s">
        <v>506</v>
      </c>
      <c r="H1352" s="94" t="s">
        <v>592</v>
      </c>
      <c r="I1352" s="2" t="str">
        <f>IF(MONTH(B1352)&lt;=Elaborazione!$C$1,G1352&amp;H1352,"")</f>
        <v>PersonaleBusiness development</v>
      </c>
    </row>
    <row r="1353" spans="1:9" ht="13.5" x14ac:dyDescent="0.35">
      <c r="A1353" s="2" t="s">
        <v>399</v>
      </c>
      <c r="B1353" s="5">
        <v>45383</v>
      </c>
      <c r="C1353" s="93">
        <v>92</v>
      </c>
      <c r="D1353" s="93">
        <v>2.3700000000000188</v>
      </c>
      <c r="E1353" s="93">
        <f t="shared" si="21"/>
        <v>-89.629999999999981</v>
      </c>
      <c r="F1353" s="2" t="s">
        <v>511</v>
      </c>
      <c r="G1353" s="94" t="s">
        <v>506</v>
      </c>
      <c r="H1353" s="94" t="s">
        <v>592</v>
      </c>
      <c r="I1353" s="2" t="str">
        <f>IF(MONTH(B1353)&lt;=Elaborazione!$C$1,G1353&amp;H1353,"")</f>
        <v>PersonaleBusiness development</v>
      </c>
    </row>
    <row r="1354" spans="1:9" ht="13.5" x14ac:dyDescent="0.35">
      <c r="A1354" s="2" t="s">
        <v>450</v>
      </c>
      <c r="B1354" s="5">
        <v>45383</v>
      </c>
      <c r="C1354" s="93"/>
      <c r="D1354" s="93">
        <v>543.57000000000005</v>
      </c>
      <c r="E1354" s="93">
        <f t="shared" si="21"/>
        <v>543.57000000000005</v>
      </c>
      <c r="F1354" s="2" t="s">
        <v>515</v>
      </c>
      <c r="G1354" s="94" t="s">
        <v>506</v>
      </c>
      <c r="H1354" s="94" t="s">
        <v>592</v>
      </c>
      <c r="I1354" s="2" t="str">
        <f>IF(MONTH(B1354)&lt;=Elaborazione!$C$1,G1354&amp;H1354,"")</f>
        <v>PersonaleBusiness development</v>
      </c>
    </row>
    <row r="1355" spans="1:9" ht="13.5" x14ac:dyDescent="0.35">
      <c r="A1355" s="2" t="s">
        <v>400</v>
      </c>
      <c r="B1355" s="5">
        <v>45383</v>
      </c>
      <c r="C1355" s="93">
        <v>3000</v>
      </c>
      <c r="D1355" s="93">
        <v>5142.82</v>
      </c>
      <c r="E1355" s="93">
        <f t="shared" si="21"/>
        <v>2142.8199999999997</v>
      </c>
      <c r="F1355" s="2" t="s">
        <v>523</v>
      </c>
      <c r="G1355" s="94" t="s">
        <v>506</v>
      </c>
      <c r="H1355" s="94" t="s">
        <v>592</v>
      </c>
      <c r="I1355" s="2" t="str">
        <f>IF(MONTH(B1355)&lt;=Elaborazione!$C$1,G1355&amp;H1355,"")</f>
        <v>PersonaleBusiness development</v>
      </c>
    </row>
    <row r="1356" spans="1:9" ht="13.5" x14ac:dyDescent="0.35">
      <c r="A1356" s="2" t="s">
        <v>490</v>
      </c>
      <c r="B1356" s="5">
        <v>45383</v>
      </c>
      <c r="C1356" s="93"/>
      <c r="D1356" s="93">
        <v>1394.31</v>
      </c>
      <c r="E1356" s="93">
        <f t="shared" si="21"/>
        <v>1394.31</v>
      </c>
      <c r="F1356" s="2" t="s">
        <v>530</v>
      </c>
      <c r="G1356" s="94" t="s">
        <v>506</v>
      </c>
      <c r="H1356" s="94" t="s">
        <v>592</v>
      </c>
      <c r="I1356" s="2" t="str">
        <f>IF(MONTH(B1356)&lt;=Elaborazione!$C$1,G1356&amp;H1356,"")</f>
        <v>PersonaleBusiness development</v>
      </c>
    </row>
    <row r="1357" spans="1:9" ht="13.5" x14ac:dyDescent="0.35">
      <c r="A1357" s="2" t="s">
        <v>406</v>
      </c>
      <c r="B1357" s="5">
        <v>45383</v>
      </c>
      <c r="C1357" s="93">
        <v>11666</v>
      </c>
      <c r="D1357" s="93">
        <v>13471.64</v>
      </c>
      <c r="E1357" s="93">
        <f t="shared" si="21"/>
        <v>1805.6399999999994</v>
      </c>
      <c r="F1357" s="2" t="s">
        <v>546</v>
      </c>
      <c r="G1357" s="94" t="s">
        <v>540</v>
      </c>
      <c r="H1357" s="94" t="s">
        <v>592</v>
      </c>
      <c r="I1357" s="2" t="str">
        <f>IF(MONTH(B1357)&lt;=Elaborazione!$C$1,G1357&amp;H1357,"")</f>
        <v>Consulenze &amp; serviziBusiness development</v>
      </c>
    </row>
    <row r="1358" spans="1:9" ht="13.5" x14ac:dyDescent="0.35">
      <c r="A1358" s="2" t="s">
        <v>401</v>
      </c>
      <c r="B1358" s="5">
        <v>45383</v>
      </c>
      <c r="C1358" s="93">
        <v>23600</v>
      </c>
      <c r="D1358" s="93">
        <v>3228.9</v>
      </c>
      <c r="E1358" s="93">
        <f t="shared" si="21"/>
        <v>-20371.099999999999</v>
      </c>
      <c r="F1358" s="2" t="s">
        <v>545</v>
      </c>
      <c r="G1358" s="94" t="s">
        <v>540</v>
      </c>
      <c r="H1358" s="94" t="s">
        <v>592</v>
      </c>
      <c r="I1358" s="2" t="str">
        <f>IF(MONTH(B1358)&lt;=Elaborazione!$C$1,G1358&amp;H1358,"")</f>
        <v>Consulenze &amp; serviziBusiness development</v>
      </c>
    </row>
    <row r="1359" spans="1:9" ht="13.5" x14ac:dyDescent="0.35">
      <c r="A1359" s="2" t="s">
        <v>451</v>
      </c>
      <c r="B1359" s="5">
        <v>45383</v>
      </c>
      <c r="C1359" s="93"/>
      <c r="D1359" s="93">
        <v>7</v>
      </c>
      <c r="E1359" s="93">
        <f t="shared" si="21"/>
        <v>7</v>
      </c>
      <c r="F1359" s="2" t="s">
        <v>564</v>
      </c>
      <c r="G1359" s="94" t="s">
        <v>524</v>
      </c>
      <c r="H1359" s="94" t="s">
        <v>592</v>
      </c>
      <c r="I1359" s="2" t="str">
        <f>IF(MONTH(B1359)&lt;=Elaborazione!$C$1,G1359&amp;H1359,"")</f>
        <v>Spese generaliBusiness development</v>
      </c>
    </row>
    <row r="1360" spans="1:9" ht="13.5" x14ac:dyDescent="0.35">
      <c r="A1360" s="2" t="s">
        <v>468</v>
      </c>
      <c r="B1360" s="5">
        <v>45383</v>
      </c>
      <c r="C1360" s="93">
        <v>7400</v>
      </c>
      <c r="D1360" s="93"/>
      <c r="E1360" s="93">
        <f t="shared" si="21"/>
        <v>-7400</v>
      </c>
      <c r="F1360" s="2" t="s">
        <v>505</v>
      </c>
      <c r="G1360" s="2" t="s">
        <v>507</v>
      </c>
      <c r="H1360" s="94" t="s">
        <v>592</v>
      </c>
      <c r="I1360" s="2" t="str">
        <f>IF(MONTH(B1360)&lt;=Elaborazione!$C$1,G1360&amp;H1360,"")</f>
        <v>Consulenze tecnicheBusiness development</v>
      </c>
    </row>
    <row r="1361" spans="1:9" ht="13.5" x14ac:dyDescent="0.35">
      <c r="A1361" s="2" t="s">
        <v>491</v>
      </c>
      <c r="B1361" s="5">
        <v>45383</v>
      </c>
      <c r="C1361" s="93"/>
      <c r="D1361" s="93">
        <v>1116.4000000000001</v>
      </c>
      <c r="E1361" s="93">
        <f t="shared" si="21"/>
        <v>1116.4000000000001</v>
      </c>
      <c r="F1361" s="2" t="s">
        <v>553</v>
      </c>
      <c r="G1361" s="94" t="s">
        <v>550</v>
      </c>
      <c r="H1361" s="94" t="s">
        <v>592</v>
      </c>
      <c r="I1361" s="2" t="str">
        <f>IF(MONTH(B1361)&lt;=Elaborazione!$C$1,G1361&amp;H1361,"")</f>
        <v>Spese promozionaliBusiness development</v>
      </c>
    </row>
    <row r="1362" spans="1:9" ht="13.5" x14ac:dyDescent="0.35">
      <c r="A1362" s="2" t="s">
        <v>402</v>
      </c>
      <c r="B1362" s="5">
        <v>45383</v>
      </c>
      <c r="C1362" s="93">
        <v>8000</v>
      </c>
      <c r="D1362" s="93"/>
      <c r="E1362" s="93">
        <f t="shared" si="21"/>
        <v>-8000</v>
      </c>
      <c r="F1362" s="2" t="s">
        <v>507</v>
      </c>
      <c r="G1362" s="2" t="s">
        <v>507</v>
      </c>
      <c r="H1362" s="94" t="s">
        <v>592</v>
      </c>
      <c r="I1362" s="2" t="str">
        <f>IF(MONTH(B1362)&lt;=Elaborazione!$C$1,G1362&amp;H1362,"")</f>
        <v>Consulenze tecnicheBusiness development</v>
      </c>
    </row>
    <row r="1363" spans="1:9" ht="13.5" x14ac:dyDescent="0.35">
      <c r="A1363" s="2" t="s">
        <v>407</v>
      </c>
      <c r="B1363" s="5">
        <v>45383</v>
      </c>
      <c r="C1363" s="93">
        <v>1100</v>
      </c>
      <c r="D1363" s="93">
        <v>1066.31</v>
      </c>
      <c r="E1363" s="93">
        <f t="shared" si="21"/>
        <v>-33.690000000000055</v>
      </c>
      <c r="F1363" s="2" t="s">
        <v>579</v>
      </c>
      <c r="G1363" s="2" t="s">
        <v>507</v>
      </c>
      <c r="H1363" s="94" t="s">
        <v>592</v>
      </c>
      <c r="I1363" s="2" t="str">
        <f>IF(MONTH(B1363)&lt;=Elaborazione!$C$1,G1363&amp;H1363,"")</f>
        <v>Consulenze tecnicheBusiness development</v>
      </c>
    </row>
    <row r="1364" spans="1:9" ht="13.5" x14ac:dyDescent="0.35">
      <c r="A1364" s="2" t="s">
        <v>403</v>
      </c>
      <c r="B1364" s="5">
        <v>45383</v>
      </c>
      <c r="C1364" s="93">
        <v>1260</v>
      </c>
      <c r="D1364" s="93">
        <v>769.94</v>
      </c>
      <c r="E1364" s="93">
        <f t="shared" si="21"/>
        <v>-490.05999999999995</v>
      </c>
      <c r="F1364" s="2" t="s">
        <v>512</v>
      </c>
      <c r="G1364" s="94" t="s">
        <v>506</v>
      </c>
      <c r="H1364" s="94" t="s">
        <v>592</v>
      </c>
      <c r="I1364" s="2" t="str">
        <f>IF(MONTH(B1364)&lt;=Elaborazione!$C$1,G1364&amp;H1364,"")</f>
        <v>PersonaleBusiness development</v>
      </c>
    </row>
    <row r="1365" spans="1:9" ht="13.5" x14ac:dyDescent="0.35">
      <c r="A1365" s="2" t="s">
        <v>452</v>
      </c>
      <c r="B1365" s="5">
        <v>45383</v>
      </c>
      <c r="C1365" s="93">
        <v>1250</v>
      </c>
      <c r="D1365" s="93">
        <v>197.5</v>
      </c>
      <c r="E1365" s="93">
        <f t="shared" si="21"/>
        <v>-1052.5</v>
      </c>
      <c r="F1365" s="2" t="s">
        <v>520</v>
      </c>
      <c r="G1365" s="94" t="s">
        <v>506</v>
      </c>
      <c r="H1365" s="94" t="s">
        <v>592</v>
      </c>
      <c r="I1365" s="2" t="str">
        <f>IF(MONTH(B1365)&lt;=Elaborazione!$C$1,G1365&amp;H1365,"")</f>
        <v>PersonaleBusiness development</v>
      </c>
    </row>
    <row r="1366" spans="1:9" ht="13.5" x14ac:dyDescent="0.35">
      <c r="A1366" s="2" t="s">
        <v>404</v>
      </c>
      <c r="B1366" s="5">
        <v>45383</v>
      </c>
      <c r="C1366" s="93">
        <v>100</v>
      </c>
      <c r="D1366" s="93">
        <v>366.64</v>
      </c>
      <c r="E1366" s="93">
        <f t="shared" si="21"/>
        <v>266.64</v>
      </c>
      <c r="F1366" s="2" t="s">
        <v>513</v>
      </c>
      <c r="G1366" s="94" t="s">
        <v>506</v>
      </c>
      <c r="H1366" s="94" t="s">
        <v>592</v>
      </c>
      <c r="I1366" s="2" t="str">
        <f>IF(MONTH(B1366)&lt;=Elaborazione!$C$1,G1366&amp;H1366,"")</f>
        <v>PersonaleBusiness development</v>
      </c>
    </row>
    <row r="1367" spans="1:9" ht="13.5" x14ac:dyDescent="0.35">
      <c r="A1367" s="2" t="s">
        <v>405</v>
      </c>
      <c r="B1367" s="5">
        <v>45383</v>
      </c>
      <c r="C1367" s="93">
        <v>6672.66</v>
      </c>
      <c r="D1367" s="93">
        <v>10046.879999999999</v>
      </c>
      <c r="E1367" s="93">
        <f t="shared" si="21"/>
        <v>3374.2199999999993</v>
      </c>
      <c r="F1367" s="2" t="s">
        <v>574</v>
      </c>
      <c r="G1367" s="94" t="s">
        <v>504</v>
      </c>
      <c r="H1367" s="94" t="s">
        <v>592</v>
      </c>
      <c r="I1367" s="2" t="str">
        <f>IF(MONTH(B1367)&lt;=Elaborazione!$C$1,G1367&amp;H1367,"")</f>
        <v>AllocazioniBusiness development</v>
      </c>
    </row>
    <row r="1368" spans="1:9" ht="13.5" x14ac:dyDescent="0.35">
      <c r="A1368" s="2" t="s">
        <v>408</v>
      </c>
      <c r="B1368" s="5">
        <v>45383</v>
      </c>
      <c r="C1368" s="93">
        <v>3989</v>
      </c>
      <c r="D1368" s="93">
        <v>4181.49</v>
      </c>
      <c r="E1368" s="93">
        <f t="shared" si="21"/>
        <v>192.48999999999978</v>
      </c>
      <c r="F1368" s="2" t="s">
        <v>508</v>
      </c>
      <c r="G1368" s="94" t="s">
        <v>506</v>
      </c>
      <c r="H1368" s="94" t="s">
        <v>590</v>
      </c>
      <c r="I1368" s="2" t="str">
        <f>IF(MONTH(B1368)&lt;=Elaborazione!$C$1,G1368&amp;H1368,"")</f>
        <v>PersonaleVendite Asia+Africa</v>
      </c>
    </row>
    <row r="1369" spans="1:9" ht="13.5" x14ac:dyDescent="0.35">
      <c r="A1369" s="2" t="s">
        <v>469</v>
      </c>
      <c r="B1369" s="5">
        <v>45383</v>
      </c>
      <c r="C1369" s="93">
        <v>242</v>
      </c>
      <c r="D1369" s="93"/>
      <c r="E1369" s="93">
        <f t="shared" si="21"/>
        <v>-242</v>
      </c>
      <c r="F1369" s="2" t="s">
        <v>518</v>
      </c>
      <c r="G1369" s="94" t="s">
        <v>506</v>
      </c>
      <c r="H1369" s="94" t="s">
        <v>590</v>
      </c>
      <c r="I1369" s="2" t="str">
        <f>IF(MONTH(B1369)&lt;=Elaborazione!$C$1,G1369&amp;H1369,"")</f>
        <v>PersonaleVendite Asia+Africa</v>
      </c>
    </row>
    <row r="1370" spans="1:9" ht="13.5" x14ac:dyDescent="0.35">
      <c r="A1370" s="2" t="s">
        <v>409</v>
      </c>
      <c r="B1370" s="5">
        <v>45383</v>
      </c>
      <c r="C1370" s="93">
        <v>319</v>
      </c>
      <c r="D1370" s="93">
        <v>322.61</v>
      </c>
      <c r="E1370" s="93">
        <f t="shared" si="21"/>
        <v>3.6100000000000136</v>
      </c>
      <c r="F1370" s="2" t="s">
        <v>509</v>
      </c>
      <c r="G1370" s="94" t="s">
        <v>506</v>
      </c>
      <c r="H1370" s="94" t="s">
        <v>590</v>
      </c>
      <c r="I1370" s="2" t="str">
        <f>IF(MONTH(B1370)&lt;=Elaborazione!$C$1,G1370&amp;H1370,"")</f>
        <v>PersonaleVendite Asia+Africa</v>
      </c>
    </row>
    <row r="1371" spans="1:9" ht="13.5" x14ac:dyDescent="0.35">
      <c r="A1371" s="2" t="s">
        <v>470</v>
      </c>
      <c r="B1371" s="5">
        <v>45383</v>
      </c>
      <c r="C1371" s="93">
        <v>10</v>
      </c>
      <c r="D1371" s="93"/>
      <c r="E1371" s="93">
        <f t="shared" si="21"/>
        <v>-10</v>
      </c>
      <c r="F1371" s="2" t="s">
        <v>519</v>
      </c>
      <c r="G1371" s="94" t="s">
        <v>506</v>
      </c>
      <c r="H1371" s="94" t="s">
        <v>590</v>
      </c>
      <c r="I1371" s="2" t="str">
        <f>IF(MONTH(B1371)&lt;=Elaborazione!$C$1,G1371&amp;H1371,"")</f>
        <v>PersonaleVendite Asia+Africa</v>
      </c>
    </row>
    <row r="1372" spans="1:9" ht="13.5" x14ac:dyDescent="0.35">
      <c r="A1372" s="2" t="s">
        <v>410</v>
      </c>
      <c r="B1372" s="5">
        <v>45383</v>
      </c>
      <c r="C1372" s="93">
        <v>1843</v>
      </c>
      <c r="D1372" s="93">
        <v>-407.7</v>
      </c>
      <c r="E1372" s="93">
        <f t="shared" si="21"/>
        <v>-2250.6999999999998</v>
      </c>
      <c r="F1372" s="2" t="s">
        <v>510</v>
      </c>
      <c r="G1372" s="94" t="s">
        <v>506</v>
      </c>
      <c r="H1372" s="94" t="s">
        <v>590</v>
      </c>
      <c r="I1372" s="2" t="str">
        <f>IF(MONTH(B1372)&lt;=Elaborazione!$C$1,G1372&amp;H1372,"")</f>
        <v>PersonaleVendite Asia+Africa</v>
      </c>
    </row>
    <row r="1373" spans="1:9" ht="13.5" x14ac:dyDescent="0.35">
      <c r="A1373" s="2" t="s">
        <v>411</v>
      </c>
      <c r="B1373" s="5">
        <v>45383</v>
      </c>
      <c r="C1373" s="93">
        <v>105</v>
      </c>
      <c r="D1373" s="93">
        <v>282.56</v>
      </c>
      <c r="E1373" s="93">
        <f t="shared" si="21"/>
        <v>177.56</v>
      </c>
      <c r="F1373" s="2" t="s">
        <v>514</v>
      </c>
      <c r="G1373" s="94" t="s">
        <v>506</v>
      </c>
      <c r="H1373" s="94" t="s">
        <v>590</v>
      </c>
      <c r="I1373" s="2" t="str">
        <f>IF(MONTH(B1373)&lt;=Elaborazione!$C$1,G1373&amp;H1373,"")</f>
        <v>PersonaleVendite Asia+Africa</v>
      </c>
    </row>
    <row r="1374" spans="1:9" ht="13.5" x14ac:dyDescent="0.35">
      <c r="A1374" s="2" t="s">
        <v>412</v>
      </c>
      <c r="B1374" s="5">
        <v>45383</v>
      </c>
      <c r="C1374" s="93">
        <v>12</v>
      </c>
      <c r="D1374" s="93">
        <v>2.3700000000000188</v>
      </c>
      <c r="E1374" s="93">
        <f t="shared" si="21"/>
        <v>-9.6299999999999812</v>
      </c>
      <c r="F1374" s="2" t="s">
        <v>511</v>
      </c>
      <c r="G1374" s="94" t="s">
        <v>506</v>
      </c>
      <c r="H1374" s="94" t="s">
        <v>590</v>
      </c>
      <c r="I1374" s="2" t="str">
        <f>IF(MONTH(B1374)&lt;=Elaborazione!$C$1,G1374&amp;H1374,"")</f>
        <v>PersonaleVendite Asia+Africa</v>
      </c>
    </row>
    <row r="1375" spans="1:9" ht="13.5" x14ac:dyDescent="0.35">
      <c r="A1375" s="2" t="s">
        <v>413</v>
      </c>
      <c r="B1375" s="5">
        <v>45383</v>
      </c>
      <c r="C1375" s="93">
        <v>200</v>
      </c>
      <c r="D1375" s="93">
        <v>79.28</v>
      </c>
      <c r="E1375" s="93">
        <f t="shared" si="21"/>
        <v>-120.72</v>
      </c>
      <c r="F1375" s="2" t="s">
        <v>515</v>
      </c>
      <c r="G1375" s="94" t="s">
        <v>506</v>
      </c>
      <c r="H1375" s="94" t="s">
        <v>590</v>
      </c>
      <c r="I1375" s="2" t="str">
        <f>IF(MONTH(B1375)&lt;=Elaborazione!$C$1,G1375&amp;H1375,"")</f>
        <v>PersonaleVendite Asia+Africa</v>
      </c>
    </row>
    <row r="1376" spans="1:9" ht="13.5" x14ac:dyDescent="0.35">
      <c r="A1376" s="2" t="s">
        <v>414</v>
      </c>
      <c r="B1376" s="5">
        <v>45383</v>
      </c>
      <c r="C1376" s="93">
        <v>250</v>
      </c>
      <c r="D1376" s="93">
        <v>57.6</v>
      </c>
      <c r="E1376" s="93">
        <f t="shared" si="21"/>
        <v>-192.4</v>
      </c>
      <c r="F1376" s="2" t="s">
        <v>523</v>
      </c>
      <c r="G1376" s="94" t="s">
        <v>506</v>
      </c>
      <c r="H1376" s="94" t="s">
        <v>590</v>
      </c>
      <c r="I1376" s="2" t="str">
        <f>IF(MONTH(B1376)&lt;=Elaborazione!$C$1,G1376&amp;H1376,"")</f>
        <v>PersonaleVendite Asia+Africa</v>
      </c>
    </row>
    <row r="1377" spans="1:9" ht="13.5" x14ac:dyDescent="0.35">
      <c r="A1377" s="2" t="s">
        <v>481</v>
      </c>
      <c r="B1377" s="5">
        <v>45383</v>
      </c>
      <c r="C1377" s="93"/>
      <c r="D1377" s="93">
        <v>73.14</v>
      </c>
      <c r="E1377" s="93">
        <f t="shared" si="21"/>
        <v>73.14</v>
      </c>
      <c r="F1377" s="2" t="s">
        <v>548</v>
      </c>
      <c r="G1377" s="94" t="s">
        <v>540</v>
      </c>
      <c r="H1377" s="94" t="s">
        <v>590</v>
      </c>
      <c r="I1377" s="2" t="str">
        <f>IF(MONTH(B1377)&lt;=Elaborazione!$C$1,G1377&amp;H1377,"")</f>
        <v>Consulenze &amp; serviziVendite Asia+Africa</v>
      </c>
    </row>
    <row r="1378" spans="1:9" ht="13.5" x14ac:dyDescent="0.35">
      <c r="A1378" s="2" t="s">
        <v>415</v>
      </c>
      <c r="B1378" s="5">
        <v>45383</v>
      </c>
      <c r="C1378" s="93">
        <v>26246</v>
      </c>
      <c r="D1378" s="93">
        <v>13700</v>
      </c>
      <c r="E1378" s="93">
        <f t="shared" si="21"/>
        <v>-12546</v>
      </c>
      <c r="F1378" s="2" t="s">
        <v>545</v>
      </c>
      <c r="G1378" s="94" t="s">
        <v>540</v>
      </c>
      <c r="H1378" s="94" t="s">
        <v>590</v>
      </c>
      <c r="I1378" s="2" t="str">
        <f>IF(MONTH(B1378)&lt;=Elaborazione!$C$1,G1378&amp;H1378,"")</f>
        <v>Consulenze &amp; serviziVendite Asia+Africa</v>
      </c>
    </row>
    <row r="1379" spans="1:9" ht="13.5" x14ac:dyDescent="0.35">
      <c r="A1379" s="2" t="s">
        <v>453</v>
      </c>
      <c r="B1379" s="5">
        <v>45383</v>
      </c>
      <c r="C1379" s="93"/>
      <c r="D1379" s="93">
        <v>25.91</v>
      </c>
      <c r="E1379" s="93">
        <f t="shared" si="21"/>
        <v>25.91</v>
      </c>
      <c r="F1379" s="2" t="s">
        <v>526</v>
      </c>
      <c r="G1379" s="94" t="s">
        <v>524</v>
      </c>
      <c r="H1379" s="94" t="s">
        <v>590</v>
      </c>
      <c r="I1379" s="2" t="str">
        <f>IF(MONTH(B1379)&lt;=Elaborazione!$C$1,G1379&amp;H1379,"")</f>
        <v>Spese generaliVendite Asia+Africa</v>
      </c>
    </row>
    <row r="1380" spans="1:9" ht="13.5" x14ac:dyDescent="0.35">
      <c r="A1380" s="2" t="s">
        <v>416</v>
      </c>
      <c r="B1380" s="5">
        <v>45383</v>
      </c>
      <c r="C1380" s="93">
        <v>1160</v>
      </c>
      <c r="D1380" s="93">
        <v>701.08</v>
      </c>
      <c r="E1380" s="93">
        <f t="shared" si="21"/>
        <v>-458.91999999999996</v>
      </c>
      <c r="F1380" s="2" t="s">
        <v>512</v>
      </c>
      <c r="G1380" s="94" t="s">
        <v>506</v>
      </c>
      <c r="H1380" s="94" t="s">
        <v>590</v>
      </c>
      <c r="I1380" s="2" t="str">
        <f>IF(MONTH(B1380)&lt;=Elaborazione!$C$1,G1380&amp;H1380,"")</f>
        <v>PersonaleVendite Asia+Africa</v>
      </c>
    </row>
    <row r="1381" spans="1:9" ht="13.5" x14ac:dyDescent="0.35">
      <c r="A1381" s="2" t="s">
        <v>454</v>
      </c>
      <c r="B1381" s="5">
        <v>45383</v>
      </c>
      <c r="C1381" s="93"/>
      <c r="D1381" s="93">
        <v>215</v>
      </c>
      <c r="E1381" s="93">
        <f t="shared" si="21"/>
        <v>215</v>
      </c>
      <c r="F1381" s="2" t="s">
        <v>520</v>
      </c>
      <c r="G1381" s="94" t="s">
        <v>506</v>
      </c>
      <c r="H1381" s="94" t="s">
        <v>590</v>
      </c>
      <c r="I1381" s="2" t="str">
        <f>IF(MONTH(B1381)&lt;=Elaborazione!$C$1,G1381&amp;H1381,"")</f>
        <v>PersonaleVendite Asia+Africa</v>
      </c>
    </row>
    <row r="1382" spans="1:9" ht="13.5" x14ac:dyDescent="0.35">
      <c r="A1382" s="2" t="s">
        <v>417</v>
      </c>
      <c r="B1382" s="5">
        <v>45383</v>
      </c>
      <c r="C1382" s="93">
        <v>100</v>
      </c>
      <c r="D1382" s="93">
        <v>614.89</v>
      </c>
      <c r="E1382" s="93">
        <f t="shared" si="21"/>
        <v>514.89</v>
      </c>
      <c r="F1382" s="2" t="s">
        <v>513</v>
      </c>
      <c r="G1382" s="94" t="s">
        <v>506</v>
      </c>
      <c r="H1382" s="94" t="s">
        <v>590</v>
      </c>
      <c r="I1382" s="2" t="str">
        <f>IF(MONTH(B1382)&lt;=Elaborazione!$C$1,G1382&amp;H1382,"")</f>
        <v>PersonaleVendite Asia+Africa</v>
      </c>
    </row>
    <row r="1383" spans="1:9" ht="13.5" x14ac:dyDescent="0.35">
      <c r="A1383" s="2" t="s">
        <v>418</v>
      </c>
      <c r="B1383" s="5">
        <v>45383</v>
      </c>
      <c r="C1383" s="93">
        <v>20434</v>
      </c>
      <c r="D1383" s="93">
        <v>20739.86</v>
      </c>
      <c r="E1383" s="93">
        <f t="shared" si="21"/>
        <v>305.86000000000058</v>
      </c>
      <c r="F1383" s="2" t="s">
        <v>508</v>
      </c>
      <c r="G1383" s="94" t="s">
        <v>506</v>
      </c>
      <c r="H1383" s="94" t="s">
        <v>586</v>
      </c>
      <c r="I1383" s="2" t="str">
        <f>IF(MONTH(B1383)&lt;=Elaborazione!$C$1,G1383&amp;H1383,"")</f>
        <v>PersonalePianificazione strategica</v>
      </c>
    </row>
    <row r="1384" spans="1:9" ht="13.5" x14ac:dyDescent="0.35">
      <c r="A1384" s="2" t="s">
        <v>471</v>
      </c>
      <c r="B1384" s="5">
        <v>45383</v>
      </c>
      <c r="C1384" s="93">
        <v>483</v>
      </c>
      <c r="D1384" s="93"/>
      <c r="E1384" s="93">
        <f t="shared" si="21"/>
        <v>-483</v>
      </c>
      <c r="F1384" s="2" t="s">
        <v>518</v>
      </c>
      <c r="G1384" s="94" t="s">
        <v>506</v>
      </c>
      <c r="H1384" s="94" t="s">
        <v>586</v>
      </c>
      <c r="I1384" s="2" t="str">
        <f>IF(MONTH(B1384)&lt;=Elaborazione!$C$1,G1384&amp;H1384,"")</f>
        <v>PersonalePianificazione strategica</v>
      </c>
    </row>
    <row r="1385" spans="1:9" ht="13.5" x14ac:dyDescent="0.35">
      <c r="A1385" s="2" t="s">
        <v>419</v>
      </c>
      <c r="B1385" s="5">
        <v>45383</v>
      </c>
      <c r="C1385" s="93">
        <v>2706</v>
      </c>
      <c r="D1385" s="93">
        <v>2719.05</v>
      </c>
      <c r="E1385" s="93">
        <f t="shared" si="21"/>
        <v>13.050000000000182</v>
      </c>
      <c r="F1385" s="2" t="s">
        <v>509</v>
      </c>
      <c r="G1385" s="94" t="s">
        <v>506</v>
      </c>
      <c r="H1385" s="94" t="s">
        <v>586</v>
      </c>
      <c r="I1385" s="2" t="str">
        <f>IF(MONTH(B1385)&lt;=Elaborazione!$C$1,G1385&amp;H1385,"")</f>
        <v>PersonalePianificazione strategica</v>
      </c>
    </row>
    <row r="1386" spans="1:9" ht="13.5" x14ac:dyDescent="0.35">
      <c r="A1386" s="2" t="s">
        <v>472</v>
      </c>
      <c r="B1386" s="5">
        <v>45383</v>
      </c>
      <c r="C1386" s="93">
        <v>51</v>
      </c>
      <c r="D1386" s="93"/>
      <c r="E1386" s="93">
        <f t="shared" si="21"/>
        <v>-51</v>
      </c>
      <c r="F1386" s="2" t="s">
        <v>519</v>
      </c>
      <c r="G1386" s="94" t="s">
        <v>506</v>
      </c>
      <c r="H1386" s="94" t="s">
        <v>586</v>
      </c>
      <c r="I1386" s="2" t="str">
        <f>IF(MONTH(B1386)&lt;=Elaborazione!$C$1,G1386&amp;H1386,"")</f>
        <v>PersonalePianificazione strategica</v>
      </c>
    </row>
    <row r="1387" spans="1:9" ht="13.5" x14ac:dyDescent="0.35">
      <c r="A1387" s="2" t="s">
        <v>420</v>
      </c>
      <c r="B1387" s="5">
        <v>45383</v>
      </c>
      <c r="C1387" s="93">
        <v>9528</v>
      </c>
      <c r="D1387" s="93">
        <v>5877.81</v>
      </c>
      <c r="E1387" s="93">
        <f t="shared" si="21"/>
        <v>-3650.1899999999996</v>
      </c>
      <c r="F1387" s="2" t="s">
        <v>510</v>
      </c>
      <c r="G1387" s="94" t="s">
        <v>506</v>
      </c>
      <c r="H1387" s="94" t="s">
        <v>586</v>
      </c>
      <c r="I1387" s="2" t="str">
        <f>IF(MONTH(B1387)&lt;=Elaborazione!$C$1,G1387&amp;H1387,"")</f>
        <v>PersonalePianificazione strategica</v>
      </c>
    </row>
    <row r="1388" spans="1:9" ht="13.5" x14ac:dyDescent="0.35">
      <c r="A1388" s="2" t="s">
        <v>455</v>
      </c>
      <c r="B1388" s="5">
        <v>45383</v>
      </c>
      <c r="C1388" s="93"/>
      <c r="D1388" s="93">
        <v>1822.5</v>
      </c>
      <c r="E1388" s="93">
        <f t="shared" si="21"/>
        <v>1822.5</v>
      </c>
      <c r="F1388" s="2" t="s">
        <v>514</v>
      </c>
      <c r="G1388" s="94" t="s">
        <v>506</v>
      </c>
      <c r="H1388" s="94" t="s">
        <v>586</v>
      </c>
      <c r="I1388" s="2" t="str">
        <f>IF(MONTH(B1388)&lt;=Elaborazione!$C$1,G1388&amp;H1388,"")</f>
        <v>PersonalePianificazione strategica</v>
      </c>
    </row>
    <row r="1389" spans="1:9" ht="13.5" x14ac:dyDescent="0.35">
      <c r="A1389" s="2" t="s">
        <v>421</v>
      </c>
      <c r="B1389" s="5">
        <v>45383</v>
      </c>
      <c r="C1389" s="93">
        <v>104</v>
      </c>
      <c r="D1389" s="93">
        <v>-37.590000000000089</v>
      </c>
      <c r="E1389" s="93">
        <f t="shared" si="21"/>
        <v>-141.59000000000009</v>
      </c>
      <c r="F1389" s="2" t="s">
        <v>511</v>
      </c>
      <c r="G1389" s="94" t="s">
        <v>506</v>
      </c>
      <c r="H1389" s="94" t="s">
        <v>586</v>
      </c>
      <c r="I1389" s="2" t="str">
        <f>IF(MONTH(B1389)&lt;=Elaborazione!$C$1,G1389&amp;H1389,"")</f>
        <v>PersonalePianificazione strategica</v>
      </c>
    </row>
    <row r="1390" spans="1:9" ht="13.5" x14ac:dyDescent="0.35">
      <c r="A1390" s="2" t="s">
        <v>422</v>
      </c>
      <c r="B1390" s="5">
        <v>45383</v>
      </c>
      <c r="C1390" s="93">
        <v>530</v>
      </c>
      <c r="D1390" s="93">
        <v>906.38</v>
      </c>
      <c r="E1390" s="93">
        <f t="shared" si="21"/>
        <v>376.38</v>
      </c>
      <c r="F1390" s="2" t="s">
        <v>515</v>
      </c>
      <c r="G1390" s="94" t="s">
        <v>506</v>
      </c>
      <c r="H1390" s="94" t="s">
        <v>586</v>
      </c>
      <c r="I1390" s="2" t="str">
        <f>IF(MONTH(B1390)&lt;=Elaborazione!$C$1,G1390&amp;H1390,"")</f>
        <v>PersonalePianificazione strategica</v>
      </c>
    </row>
    <row r="1391" spans="1:9" ht="13.5" x14ac:dyDescent="0.35">
      <c r="A1391" s="2" t="s">
        <v>423</v>
      </c>
      <c r="B1391" s="5">
        <v>45383</v>
      </c>
      <c r="C1391" s="93">
        <v>8067</v>
      </c>
      <c r="D1391" s="93">
        <v>7357.87</v>
      </c>
      <c r="E1391" s="93">
        <f t="shared" si="21"/>
        <v>-709.13000000000011</v>
      </c>
      <c r="F1391" s="2" t="s">
        <v>523</v>
      </c>
      <c r="G1391" s="94" t="s">
        <v>506</v>
      </c>
      <c r="H1391" s="94" t="s">
        <v>586</v>
      </c>
      <c r="I1391" s="2" t="str">
        <f>IF(MONTH(B1391)&lt;=Elaborazione!$C$1,G1391&amp;H1391,"")</f>
        <v>PersonalePianificazione strategica</v>
      </c>
    </row>
    <row r="1392" spans="1:9" ht="13.5" x14ac:dyDescent="0.35">
      <c r="A1392" s="2" t="s">
        <v>495</v>
      </c>
      <c r="B1392" s="5">
        <v>45383</v>
      </c>
      <c r="C1392" s="93"/>
      <c r="D1392" s="93">
        <v>500</v>
      </c>
      <c r="E1392" s="93">
        <f t="shared" si="21"/>
        <v>500</v>
      </c>
      <c r="F1392" s="2" t="s">
        <v>563</v>
      </c>
      <c r="G1392" s="94" t="s">
        <v>561</v>
      </c>
      <c r="H1392" s="94" t="s">
        <v>586</v>
      </c>
      <c r="I1392" s="2" t="str">
        <f>IF(MONTH(B1392)&lt;=Elaborazione!$C$1,G1392&amp;H1392,"")</f>
        <v>Ricerca del personalePianificazione strategica</v>
      </c>
    </row>
    <row r="1393" spans="1:9" ht="13.5" x14ac:dyDescent="0.35">
      <c r="A1393" s="2" t="s">
        <v>424</v>
      </c>
      <c r="B1393" s="5">
        <v>45383</v>
      </c>
      <c r="C1393" s="93"/>
      <c r="D1393" s="93">
        <v>1495.41</v>
      </c>
      <c r="E1393" s="93">
        <f t="shared" si="21"/>
        <v>1495.41</v>
      </c>
      <c r="F1393" s="2" t="s">
        <v>547</v>
      </c>
      <c r="G1393" s="94" t="s">
        <v>540</v>
      </c>
      <c r="H1393" s="94" t="s">
        <v>586</v>
      </c>
      <c r="I1393" s="2" t="str">
        <f>IF(MONTH(B1393)&lt;=Elaborazione!$C$1,G1393&amp;H1393,"")</f>
        <v>Consulenze &amp; serviziPianificazione strategica</v>
      </c>
    </row>
    <row r="1394" spans="1:9" ht="13.5" x14ac:dyDescent="0.35">
      <c r="A1394" s="2" t="s">
        <v>456</v>
      </c>
      <c r="B1394" s="5">
        <v>45383</v>
      </c>
      <c r="C1394" s="93"/>
      <c r="D1394" s="93">
        <v>254.8</v>
      </c>
      <c r="E1394" s="93">
        <f t="shared" si="21"/>
        <v>254.8</v>
      </c>
      <c r="F1394" s="2" t="s">
        <v>545</v>
      </c>
      <c r="G1394" s="94" t="s">
        <v>540</v>
      </c>
      <c r="H1394" s="94" t="s">
        <v>586</v>
      </c>
      <c r="I1394" s="2" t="str">
        <f>IF(MONTH(B1394)&lt;=Elaborazione!$C$1,G1394&amp;H1394,"")</f>
        <v>Consulenze &amp; serviziPianificazione strategica</v>
      </c>
    </row>
    <row r="1395" spans="1:9" ht="13.5" x14ac:dyDescent="0.35">
      <c r="A1395" s="2" t="s">
        <v>457</v>
      </c>
      <c r="B1395" s="5">
        <v>45383</v>
      </c>
      <c r="C1395" s="93"/>
      <c r="D1395" s="93">
        <v>-123.69</v>
      </c>
      <c r="E1395" s="93">
        <f t="shared" si="21"/>
        <v>-123.69</v>
      </c>
      <c r="F1395" s="2" t="s">
        <v>565</v>
      </c>
      <c r="G1395" s="94" t="s">
        <v>524</v>
      </c>
      <c r="H1395" s="94" t="s">
        <v>586</v>
      </c>
      <c r="I1395" s="2" t="str">
        <f>IF(MONTH(B1395)&lt;=Elaborazione!$C$1,G1395&amp;H1395,"")</f>
        <v>Spese generaliPianificazione strategica</v>
      </c>
    </row>
    <row r="1396" spans="1:9" ht="13.5" x14ac:dyDescent="0.35">
      <c r="A1396" s="2" t="s">
        <v>496</v>
      </c>
      <c r="B1396" s="5">
        <v>45383</v>
      </c>
      <c r="C1396" s="93"/>
      <c r="D1396" s="93">
        <v>46.69</v>
      </c>
      <c r="E1396" s="93">
        <f t="shared" si="21"/>
        <v>46.69</v>
      </c>
      <c r="F1396" s="2" t="s">
        <v>572</v>
      </c>
      <c r="G1396" s="94" t="s">
        <v>570</v>
      </c>
      <c r="H1396" s="94" t="s">
        <v>586</v>
      </c>
      <c r="I1396" s="2" t="str">
        <f>IF(MONTH(B1396)&lt;=Elaborazione!$C$1,G1396&amp;H1396,"")</f>
        <v>FormazionePianificazione strategica</v>
      </c>
    </row>
    <row r="1397" spans="1:9" ht="13.5" x14ac:dyDescent="0.35">
      <c r="A1397" s="2" t="s">
        <v>425</v>
      </c>
      <c r="B1397" s="5">
        <v>45383</v>
      </c>
      <c r="C1397" s="93">
        <v>12000</v>
      </c>
      <c r="D1397" s="93">
        <v>20792.41</v>
      </c>
      <c r="E1397" s="93">
        <f t="shared" si="21"/>
        <v>8792.41</v>
      </c>
      <c r="F1397" s="2" t="s">
        <v>551</v>
      </c>
      <c r="G1397" s="94" t="s">
        <v>550</v>
      </c>
      <c r="H1397" s="94" t="s">
        <v>586</v>
      </c>
      <c r="I1397" s="2" t="str">
        <f>IF(MONTH(B1397)&lt;=Elaborazione!$C$1,G1397&amp;H1397,"")</f>
        <v>Spese promozionaliPianificazione strategica</v>
      </c>
    </row>
    <row r="1398" spans="1:9" ht="13.5" x14ac:dyDescent="0.35">
      <c r="A1398" s="2" t="s">
        <v>487</v>
      </c>
      <c r="B1398" s="5">
        <v>45383</v>
      </c>
      <c r="C1398" s="93"/>
      <c r="D1398" s="93">
        <v>1116.4000000000001</v>
      </c>
      <c r="E1398" s="93">
        <f t="shared" si="21"/>
        <v>1116.4000000000001</v>
      </c>
      <c r="F1398" s="2" t="s">
        <v>553</v>
      </c>
      <c r="G1398" s="94" t="s">
        <v>550</v>
      </c>
      <c r="H1398" s="94" t="s">
        <v>586</v>
      </c>
      <c r="I1398" s="2" t="str">
        <f>IF(MONTH(B1398)&lt;=Elaborazione!$C$1,G1398&amp;H1398,"")</f>
        <v>Spese promozionaliPianificazione strategica</v>
      </c>
    </row>
    <row r="1399" spans="1:9" ht="13.5" x14ac:dyDescent="0.35">
      <c r="A1399" s="2" t="s">
        <v>426</v>
      </c>
      <c r="B1399" s="5">
        <v>45383</v>
      </c>
      <c r="C1399" s="93">
        <v>2500</v>
      </c>
      <c r="D1399" s="93">
        <v>2500</v>
      </c>
      <c r="E1399" s="93">
        <f t="shared" si="21"/>
        <v>0</v>
      </c>
      <c r="F1399" s="2" t="s">
        <v>552</v>
      </c>
      <c r="G1399" s="94" t="s">
        <v>550</v>
      </c>
      <c r="H1399" s="94" t="s">
        <v>586</v>
      </c>
      <c r="I1399" s="2" t="str">
        <f>IF(MONTH(B1399)&lt;=Elaborazione!$C$1,G1399&amp;H1399,"")</f>
        <v>Spese promozionaliPianificazione strategica</v>
      </c>
    </row>
    <row r="1400" spans="1:9" ht="13.5" x14ac:dyDescent="0.35">
      <c r="A1400" s="2" t="s">
        <v>459</v>
      </c>
      <c r="B1400" s="5">
        <v>45383</v>
      </c>
      <c r="C1400" s="93"/>
      <c r="D1400" s="93">
        <v>25.91</v>
      </c>
      <c r="E1400" s="93">
        <f t="shared" si="21"/>
        <v>25.91</v>
      </c>
      <c r="F1400" s="2" t="s">
        <v>526</v>
      </c>
      <c r="G1400" s="94" t="s">
        <v>524</v>
      </c>
      <c r="H1400" s="94" t="s">
        <v>586</v>
      </c>
      <c r="I1400" s="2" t="str">
        <f>IF(MONTH(B1400)&lt;=Elaborazione!$C$1,G1400&amp;H1400,"")</f>
        <v>Spese generaliPianificazione strategica</v>
      </c>
    </row>
    <row r="1401" spans="1:9" ht="13.5" x14ac:dyDescent="0.35">
      <c r="A1401" s="2" t="s">
        <v>427</v>
      </c>
      <c r="B1401" s="5">
        <v>45383</v>
      </c>
      <c r="C1401" s="93">
        <v>2510</v>
      </c>
      <c r="D1401" s="93">
        <v>1679.79</v>
      </c>
      <c r="E1401" s="93">
        <f t="shared" si="21"/>
        <v>-830.21</v>
      </c>
      <c r="F1401" s="2" t="s">
        <v>512</v>
      </c>
      <c r="G1401" s="94" t="s">
        <v>506</v>
      </c>
      <c r="H1401" s="94" t="s">
        <v>586</v>
      </c>
      <c r="I1401" s="2" t="str">
        <f>IF(MONTH(B1401)&lt;=Elaborazione!$C$1,G1401&amp;H1401,"")</f>
        <v>PersonalePianificazione strategica</v>
      </c>
    </row>
    <row r="1402" spans="1:9" ht="13.5" x14ac:dyDescent="0.35">
      <c r="A1402" s="2" t="s">
        <v>460</v>
      </c>
      <c r="B1402" s="5">
        <v>45383</v>
      </c>
      <c r="C1402" s="93"/>
      <c r="D1402" s="93">
        <v>231.94</v>
      </c>
      <c r="E1402" s="93">
        <f t="shared" si="21"/>
        <v>231.94</v>
      </c>
      <c r="F1402" s="2" t="s">
        <v>520</v>
      </c>
      <c r="G1402" s="94" t="s">
        <v>506</v>
      </c>
      <c r="H1402" s="94" t="s">
        <v>586</v>
      </c>
      <c r="I1402" s="2" t="str">
        <f>IF(MONTH(B1402)&lt;=Elaborazione!$C$1,G1402&amp;H1402,"")</f>
        <v>PersonalePianificazione strategica</v>
      </c>
    </row>
    <row r="1403" spans="1:9" ht="13.5" x14ac:dyDescent="0.35">
      <c r="A1403" s="2" t="s">
        <v>428</v>
      </c>
      <c r="B1403" s="5">
        <v>45383</v>
      </c>
      <c r="C1403" s="93">
        <v>200</v>
      </c>
      <c r="D1403" s="93">
        <v>919.72</v>
      </c>
      <c r="E1403" s="93">
        <f t="shared" si="21"/>
        <v>719.72</v>
      </c>
      <c r="F1403" s="2" t="s">
        <v>513</v>
      </c>
      <c r="G1403" s="94" t="s">
        <v>506</v>
      </c>
      <c r="H1403" s="94" t="s">
        <v>586</v>
      </c>
      <c r="I1403" s="2" t="str">
        <f>IF(MONTH(B1403)&lt;=Elaborazione!$C$1,G1403&amp;H1403,"")</f>
        <v>PersonalePianificazione strategica</v>
      </c>
    </row>
    <row r="1404" spans="1:9" ht="13.5" x14ac:dyDescent="0.35">
      <c r="A1404" s="2" t="s">
        <v>497</v>
      </c>
      <c r="B1404" s="5">
        <v>45383</v>
      </c>
      <c r="C1404" s="93"/>
      <c r="D1404" s="93">
        <v>-112.23</v>
      </c>
      <c r="E1404" s="93">
        <f t="shared" si="21"/>
        <v>-112.23</v>
      </c>
      <c r="F1404" s="2" t="s">
        <v>533</v>
      </c>
      <c r="G1404" s="2" t="s">
        <v>689</v>
      </c>
      <c r="H1404" s="94" t="s">
        <v>586</v>
      </c>
      <c r="I1404" s="2" t="str">
        <f>IF(MONTH(B1404)&lt;=Elaborazione!$C$1,G1404&amp;H1404,"")</f>
        <v>Imposte e tassePianificazione strategica</v>
      </c>
    </row>
    <row r="1405" spans="1:9" ht="13.5" x14ac:dyDescent="0.35">
      <c r="A1405" s="2" t="s">
        <v>461</v>
      </c>
      <c r="B1405" s="5">
        <v>45383</v>
      </c>
      <c r="C1405" s="93"/>
      <c r="D1405" s="93">
        <v>520</v>
      </c>
      <c r="E1405" s="93">
        <f t="shared" si="21"/>
        <v>520</v>
      </c>
      <c r="F1405" s="2" t="s">
        <v>545</v>
      </c>
      <c r="G1405" s="94" t="s">
        <v>540</v>
      </c>
      <c r="H1405" s="94" t="s">
        <v>586</v>
      </c>
      <c r="I1405" s="2" t="str">
        <f>IF(MONTH(B1405)&lt;=Elaborazione!$C$1,G1405&amp;H1405,"")</f>
        <v>Consulenze &amp; serviziPianificazione strategica</v>
      </c>
    </row>
    <row r="1406" spans="1:9" ht="13.5" x14ac:dyDescent="0.35">
      <c r="A1406" s="2" t="s">
        <v>429</v>
      </c>
      <c r="B1406" s="5">
        <v>45383</v>
      </c>
      <c r="C1406" s="93">
        <v>47360</v>
      </c>
      <c r="D1406" s="93">
        <v>50245.35</v>
      </c>
      <c r="E1406" s="93">
        <f t="shared" si="21"/>
        <v>2885.3499999999985</v>
      </c>
      <c r="F1406" s="2" t="s">
        <v>551</v>
      </c>
      <c r="G1406" s="94" t="s">
        <v>550</v>
      </c>
      <c r="H1406" s="94" t="s">
        <v>586</v>
      </c>
      <c r="I1406" s="2" t="str">
        <f>IF(MONTH(B1406)&lt;=Elaborazione!$C$1,G1406&amp;H1406,"")</f>
        <v>Spese promozionaliPianificazione strategica</v>
      </c>
    </row>
    <row r="1407" spans="1:9" ht="13.5" x14ac:dyDescent="0.35">
      <c r="A1407" s="2" t="s">
        <v>430</v>
      </c>
      <c r="B1407" s="5">
        <v>45383</v>
      </c>
      <c r="C1407" s="93">
        <v>17000</v>
      </c>
      <c r="D1407" s="93">
        <v>15680.28</v>
      </c>
      <c r="E1407" s="93">
        <f t="shared" si="21"/>
        <v>-1319.7199999999993</v>
      </c>
      <c r="F1407" s="2" t="s">
        <v>553</v>
      </c>
      <c r="G1407" s="94" t="s">
        <v>550</v>
      </c>
      <c r="H1407" s="94" t="s">
        <v>586</v>
      </c>
      <c r="I1407" s="2" t="str">
        <f>IF(MONTH(B1407)&lt;=Elaborazione!$C$1,G1407&amp;H1407,"")</f>
        <v>Spese promozionaliPianificazione strategica</v>
      </c>
    </row>
    <row r="1408" spans="1:9" ht="13.5" x14ac:dyDescent="0.35">
      <c r="A1408" s="2" t="s">
        <v>473</v>
      </c>
      <c r="B1408" s="5">
        <v>45383</v>
      </c>
      <c r="C1408" s="93">
        <v>500</v>
      </c>
      <c r="D1408" s="93">
        <v>5122.58</v>
      </c>
      <c r="E1408" s="93">
        <f t="shared" si="21"/>
        <v>4622.58</v>
      </c>
      <c r="F1408" s="2" t="s">
        <v>552</v>
      </c>
      <c r="G1408" s="94" t="s">
        <v>550</v>
      </c>
      <c r="H1408" s="94" t="s">
        <v>586</v>
      </c>
      <c r="I1408" s="2" t="str">
        <f>IF(MONTH(B1408)&lt;=Elaborazione!$C$1,G1408&amp;H1408,"")</f>
        <v>Spese promozionaliPianificazione strategica</v>
      </c>
    </row>
    <row r="1409" spans="1:9" ht="13.5" x14ac:dyDescent="0.35">
      <c r="A1409" s="2" t="s">
        <v>431</v>
      </c>
      <c r="B1409" s="5">
        <v>45383</v>
      </c>
      <c r="C1409" s="93">
        <v>72030</v>
      </c>
      <c r="D1409" s="93">
        <v>65024.24</v>
      </c>
      <c r="E1409" s="93">
        <f t="shared" si="21"/>
        <v>-7005.760000000002</v>
      </c>
      <c r="F1409" s="2" t="s">
        <v>551</v>
      </c>
      <c r="G1409" s="94" t="s">
        <v>550</v>
      </c>
      <c r="H1409" s="94" t="s">
        <v>586</v>
      </c>
      <c r="I1409" s="2" t="str">
        <f>IF(MONTH(B1409)&lt;=Elaborazione!$C$1,G1409&amp;H1409,"")</f>
        <v>Spese promozionaliPianificazione strategica</v>
      </c>
    </row>
    <row r="1410" spans="1:9" ht="13.5" x14ac:dyDescent="0.35">
      <c r="A1410" s="2" t="s">
        <v>485</v>
      </c>
      <c r="B1410" s="5">
        <v>45383</v>
      </c>
      <c r="C1410" s="93">
        <v>57500</v>
      </c>
      <c r="D1410" s="93">
        <v>33473.85</v>
      </c>
      <c r="E1410" s="93">
        <f t="shared" si="21"/>
        <v>-24026.15</v>
      </c>
      <c r="F1410" s="2" t="s">
        <v>553</v>
      </c>
      <c r="G1410" s="94" t="s">
        <v>550</v>
      </c>
      <c r="H1410" s="94" t="s">
        <v>586</v>
      </c>
      <c r="I1410" s="2" t="str">
        <f>IF(MONTH(B1410)&lt;=Elaborazione!$C$1,G1410&amp;H1410,"")</f>
        <v>Spese promozionaliPianificazione strategica</v>
      </c>
    </row>
    <row r="1411" spans="1:9" ht="13.5" x14ac:dyDescent="0.35">
      <c r="A1411" s="2" t="s">
        <v>433</v>
      </c>
      <c r="B1411" s="5">
        <v>45383</v>
      </c>
      <c r="C1411" s="93">
        <v>56883</v>
      </c>
      <c r="D1411" s="93">
        <v>36673.279999999999</v>
      </c>
      <c r="E1411" s="93">
        <f t="shared" ref="E1411:E1474" si="22">+D1411-C1411</f>
        <v>-20209.72</v>
      </c>
      <c r="F1411" s="2" t="s">
        <v>551</v>
      </c>
      <c r="G1411" s="94" t="s">
        <v>550</v>
      </c>
      <c r="H1411" s="94" t="s">
        <v>588</v>
      </c>
      <c r="I1411" s="2" t="str">
        <f>IF(MONTH(B1411)&lt;=Elaborazione!$C$1,G1411&amp;H1411,"")</f>
        <v>Spese promozionaliVendite Europa</v>
      </c>
    </row>
    <row r="1412" spans="1:9" ht="13.5" x14ac:dyDescent="0.35">
      <c r="A1412" s="2" t="s">
        <v>488</v>
      </c>
      <c r="B1412" s="5">
        <v>45383</v>
      </c>
      <c r="C1412" s="93"/>
      <c r="D1412" s="93">
        <v>-137.53</v>
      </c>
      <c r="E1412" s="93">
        <f t="shared" si="22"/>
        <v>-137.53</v>
      </c>
      <c r="F1412" s="2" t="s">
        <v>552</v>
      </c>
      <c r="G1412" s="94" t="s">
        <v>550</v>
      </c>
      <c r="H1412" s="94" t="s">
        <v>588</v>
      </c>
      <c r="I1412" s="2" t="str">
        <f>IF(MONTH(B1412)&lt;=Elaborazione!$C$1,G1412&amp;H1412,"")</f>
        <v>Spese promozionaliVendite Europa</v>
      </c>
    </row>
    <row r="1413" spans="1:9" ht="13.5" x14ac:dyDescent="0.35">
      <c r="A1413" s="2" t="s">
        <v>434</v>
      </c>
      <c r="B1413" s="5">
        <v>45383</v>
      </c>
      <c r="C1413" s="93">
        <v>15545</v>
      </c>
      <c r="D1413" s="93">
        <v>15417.94</v>
      </c>
      <c r="E1413" s="93">
        <f t="shared" si="22"/>
        <v>-127.05999999999949</v>
      </c>
      <c r="F1413" s="2" t="s">
        <v>508</v>
      </c>
      <c r="G1413" s="94" t="s">
        <v>506</v>
      </c>
      <c r="H1413" s="94" t="s">
        <v>586</v>
      </c>
      <c r="I1413" s="2" t="str">
        <f>IF(MONTH(B1413)&lt;=Elaborazione!$C$1,G1413&amp;H1413,"")</f>
        <v>PersonalePianificazione strategica</v>
      </c>
    </row>
    <row r="1414" spans="1:9" ht="13.5" x14ac:dyDescent="0.35">
      <c r="A1414" s="2" t="s">
        <v>474</v>
      </c>
      <c r="B1414" s="5">
        <v>45383</v>
      </c>
      <c r="C1414" s="93">
        <v>242</v>
      </c>
      <c r="D1414" s="93"/>
      <c r="E1414" s="93">
        <f t="shared" si="22"/>
        <v>-242</v>
      </c>
      <c r="F1414" s="2" t="s">
        <v>518</v>
      </c>
      <c r="G1414" s="94" t="s">
        <v>506</v>
      </c>
      <c r="H1414" s="94" t="s">
        <v>586</v>
      </c>
      <c r="I1414" s="2" t="str">
        <f>IF(MONTH(B1414)&lt;=Elaborazione!$C$1,G1414&amp;H1414,"")</f>
        <v>PersonalePianificazione strategica</v>
      </c>
    </row>
    <row r="1415" spans="1:9" ht="13.5" x14ac:dyDescent="0.35">
      <c r="A1415" s="2" t="s">
        <v>435</v>
      </c>
      <c r="B1415" s="5">
        <v>45383</v>
      </c>
      <c r="C1415" s="93">
        <v>3172</v>
      </c>
      <c r="D1415" s="93">
        <v>3223.11</v>
      </c>
      <c r="E1415" s="93">
        <f t="shared" si="22"/>
        <v>51.110000000000127</v>
      </c>
      <c r="F1415" s="2" t="s">
        <v>509</v>
      </c>
      <c r="G1415" s="94" t="s">
        <v>506</v>
      </c>
      <c r="H1415" s="94" t="s">
        <v>586</v>
      </c>
      <c r="I1415" s="2" t="str">
        <f>IF(MONTH(B1415)&lt;=Elaborazione!$C$1,G1415&amp;H1415,"")</f>
        <v>PersonalePianificazione strategica</v>
      </c>
    </row>
    <row r="1416" spans="1:9" ht="13.5" x14ac:dyDescent="0.35">
      <c r="A1416" s="2" t="s">
        <v>475</v>
      </c>
      <c r="B1416" s="5">
        <v>45383</v>
      </c>
      <c r="C1416" s="93">
        <v>39</v>
      </c>
      <c r="D1416" s="93"/>
      <c r="E1416" s="93">
        <f t="shared" si="22"/>
        <v>-39</v>
      </c>
      <c r="F1416" s="2" t="s">
        <v>519</v>
      </c>
      <c r="G1416" s="94" t="s">
        <v>506</v>
      </c>
      <c r="H1416" s="94" t="s">
        <v>586</v>
      </c>
      <c r="I1416" s="2" t="str">
        <f>IF(MONTH(B1416)&lt;=Elaborazione!$C$1,G1416&amp;H1416,"")</f>
        <v>PersonalePianificazione strategica</v>
      </c>
    </row>
    <row r="1417" spans="1:9" ht="13.5" x14ac:dyDescent="0.35">
      <c r="A1417" s="2" t="s">
        <v>436</v>
      </c>
      <c r="B1417" s="5">
        <v>45383</v>
      </c>
      <c r="C1417" s="93">
        <v>7639</v>
      </c>
      <c r="D1417" s="93">
        <v>-1003.84</v>
      </c>
      <c r="E1417" s="93">
        <f t="shared" si="22"/>
        <v>-8642.84</v>
      </c>
      <c r="F1417" s="2" t="s">
        <v>510</v>
      </c>
      <c r="G1417" s="94" t="s">
        <v>506</v>
      </c>
      <c r="H1417" s="94" t="s">
        <v>586</v>
      </c>
      <c r="I1417" s="2" t="str">
        <f>IF(MONTH(B1417)&lt;=Elaborazione!$C$1,G1417&amp;H1417,"")</f>
        <v>PersonalePianificazione strategica</v>
      </c>
    </row>
    <row r="1418" spans="1:9" ht="13.5" x14ac:dyDescent="0.35">
      <c r="A1418" s="2" t="s">
        <v>437</v>
      </c>
      <c r="B1418" s="5">
        <v>45383</v>
      </c>
      <c r="C1418" s="93">
        <v>321</v>
      </c>
      <c r="D1418" s="93">
        <v>1542.11</v>
      </c>
      <c r="E1418" s="93">
        <f t="shared" si="22"/>
        <v>1221.1099999999999</v>
      </c>
      <c r="F1418" s="2" t="s">
        <v>514</v>
      </c>
      <c r="G1418" s="94" t="s">
        <v>506</v>
      </c>
      <c r="H1418" s="94" t="s">
        <v>586</v>
      </c>
      <c r="I1418" s="2" t="str">
        <f>IF(MONTH(B1418)&lt;=Elaborazione!$C$1,G1418&amp;H1418,"")</f>
        <v>PersonalePianificazione strategica</v>
      </c>
    </row>
    <row r="1419" spans="1:9" ht="13.5" x14ac:dyDescent="0.35">
      <c r="A1419" s="2" t="s">
        <v>438</v>
      </c>
      <c r="B1419" s="5">
        <v>45383</v>
      </c>
      <c r="C1419" s="93">
        <v>92</v>
      </c>
      <c r="D1419" s="93">
        <v>131.69999999999999</v>
      </c>
      <c r="E1419" s="93">
        <f t="shared" si="22"/>
        <v>39.699999999999989</v>
      </c>
      <c r="F1419" s="2" t="s">
        <v>511</v>
      </c>
      <c r="G1419" s="94" t="s">
        <v>506</v>
      </c>
      <c r="H1419" s="94" t="s">
        <v>586</v>
      </c>
      <c r="I1419" s="2" t="str">
        <f>IF(MONTH(B1419)&lt;=Elaborazione!$C$1,G1419&amp;H1419,"")</f>
        <v>PersonalePianificazione strategica</v>
      </c>
    </row>
    <row r="1420" spans="1:9" ht="13.5" x14ac:dyDescent="0.35">
      <c r="A1420" s="2" t="s">
        <v>439</v>
      </c>
      <c r="B1420" s="5">
        <v>45383</v>
      </c>
      <c r="C1420" s="93">
        <v>950</v>
      </c>
      <c r="D1420" s="93">
        <v>1174.68</v>
      </c>
      <c r="E1420" s="93">
        <f t="shared" si="22"/>
        <v>224.68000000000006</v>
      </c>
      <c r="F1420" s="2" t="s">
        <v>515</v>
      </c>
      <c r="G1420" s="94" t="s">
        <v>506</v>
      </c>
      <c r="H1420" s="94" t="s">
        <v>586</v>
      </c>
      <c r="I1420" s="2" t="str">
        <f>IF(MONTH(B1420)&lt;=Elaborazione!$C$1,G1420&amp;H1420,"")</f>
        <v>PersonalePianificazione strategica</v>
      </c>
    </row>
    <row r="1421" spans="1:9" ht="13.5" x14ac:dyDescent="0.35">
      <c r="A1421" s="2" t="s">
        <v>440</v>
      </c>
      <c r="B1421" s="5">
        <v>45383</v>
      </c>
      <c r="C1421" s="93">
        <v>1700</v>
      </c>
      <c r="D1421" s="93">
        <v>3568.34</v>
      </c>
      <c r="E1421" s="93">
        <f t="shared" si="22"/>
        <v>1868.3400000000001</v>
      </c>
      <c r="F1421" s="2" t="s">
        <v>523</v>
      </c>
      <c r="G1421" s="94" t="s">
        <v>506</v>
      </c>
      <c r="H1421" s="94" t="s">
        <v>586</v>
      </c>
      <c r="I1421" s="2" t="str">
        <f>IF(MONTH(B1421)&lt;=Elaborazione!$C$1,G1421&amp;H1421,"")</f>
        <v>PersonalePianificazione strategica</v>
      </c>
    </row>
    <row r="1422" spans="1:9" ht="13.5" x14ac:dyDescent="0.35">
      <c r="A1422" s="2" t="s">
        <v>441</v>
      </c>
      <c r="B1422" s="5">
        <v>45383</v>
      </c>
      <c r="C1422" s="93">
        <v>2000</v>
      </c>
      <c r="D1422" s="93"/>
      <c r="E1422" s="93">
        <f t="shared" si="22"/>
        <v>-2000</v>
      </c>
      <c r="F1422" s="2" t="s">
        <v>545</v>
      </c>
      <c r="G1422" s="94" t="s">
        <v>540</v>
      </c>
      <c r="H1422" s="94" t="s">
        <v>586</v>
      </c>
      <c r="I1422" s="2" t="str">
        <f>IF(MONTH(B1422)&lt;=Elaborazione!$C$1,G1422&amp;H1422,"")</f>
        <v>Consulenze &amp; serviziPianificazione strategica</v>
      </c>
    </row>
    <row r="1423" spans="1:9" ht="13.5" x14ac:dyDescent="0.35">
      <c r="A1423" s="2" t="s">
        <v>462</v>
      </c>
      <c r="B1423" s="5">
        <v>45383</v>
      </c>
      <c r="C1423" s="93"/>
      <c r="D1423" s="93">
        <v>67.8</v>
      </c>
      <c r="E1423" s="93">
        <f t="shared" si="22"/>
        <v>67.8</v>
      </c>
      <c r="F1423" s="2" t="s">
        <v>564</v>
      </c>
      <c r="G1423" s="94" t="s">
        <v>524</v>
      </c>
      <c r="H1423" s="94" t="s">
        <v>586</v>
      </c>
      <c r="I1423" s="2" t="str">
        <f>IF(MONTH(B1423)&lt;=Elaborazione!$C$1,G1423&amp;H1423,"")</f>
        <v>Spese generaliPianificazione strategica</v>
      </c>
    </row>
    <row r="1424" spans="1:9" ht="13.5" x14ac:dyDescent="0.35">
      <c r="A1424" s="2" t="s">
        <v>476</v>
      </c>
      <c r="B1424" s="5">
        <v>45383</v>
      </c>
      <c r="C1424" s="93">
        <v>2750</v>
      </c>
      <c r="D1424" s="93">
        <v>3740</v>
      </c>
      <c r="E1424" s="93">
        <f t="shared" si="22"/>
        <v>990</v>
      </c>
      <c r="F1424" s="2" t="s">
        <v>565</v>
      </c>
      <c r="G1424" s="94" t="s">
        <v>524</v>
      </c>
      <c r="H1424" s="94" t="s">
        <v>586</v>
      </c>
      <c r="I1424" s="2" t="str">
        <f>IF(MONTH(B1424)&lt;=Elaborazione!$C$1,G1424&amp;H1424,"")</f>
        <v>Spese generaliPianificazione strategica</v>
      </c>
    </row>
    <row r="1425" spans="1:9" ht="13.5" x14ac:dyDescent="0.35">
      <c r="A1425" s="2" t="s">
        <v>442</v>
      </c>
      <c r="B1425" s="5">
        <v>45383</v>
      </c>
      <c r="C1425" s="93">
        <v>100</v>
      </c>
      <c r="D1425" s="93">
        <v>95.680000000000064</v>
      </c>
      <c r="E1425" s="93">
        <f t="shared" si="22"/>
        <v>-4.3199999999999363</v>
      </c>
      <c r="F1425" s="2" t="s">
        <v>571</v>
      </c>
      <c r="G1425" s="94" t="s">
        <v>570</v>
      </c>
      <c r="H1425" s="94" t="s">
        <v>586</v>
      </c>
      <c r="I1425" s="2" t="str">
        <f>IF(MONTH(B1425)&lt;=Elaborazione!$C$1,G1425&amp;H1425,"")</f>
        <v>FormazionePianificazione strategica</v>
      </c>
    </row>
    <row r="1426" spans="1:9" ht="13.5" x14ac:dyDescent="0.35">
      <c r="A1426" s="2" t="s">
        <v>499</v>
      </c>
      <c r="B1426" s="5">
        <v>45383</v>
      </c>
      <c r="C1426" s="93"/>
      <c r="D1426" s="93">
        <v>1.81</v>
      </c>
      <c r="E1426" s="93">
        <f t="shared" si="22"/>
        <v>1.81</v>
      </c>
      <c r="F1426" s="2" t="s">
        <v>572</v>
      </c>
      <c r="G1426" s="94" t="s">
        <v>570</v>
      </c>
      <c r="H1426" s="94" t="s">
        <v>586</v>
      </c>
      <c r="I1426" s="2" t="str">
        <f>IF(MONTH(B1426)&lt;=Elaborazione!$C$1,G1426&amp;H1426,"")</f>
        <v>FormazionePianificazione strategica</v>
      </c>
    </row>
    <row r="1427" spans="1:9" ht="13.5" x14ac:dyDescent="0.35">
      <c r="A1427" s="2" t="s">
        <v>477</v>
      </c>
      <c r="B1427" s="5">
        <v>45383</v>
      </c>
      <c r="C1427" s="93">
        <v>213</v>
      </c>
      <c r="D1427" s="93"/>
      <c r="E1427" s="93">
        <f t="shared" si="22"/>
        <v>-213</v>
      </c>
      <c r="F1427" s="2" t="s">
        <v>573</v>
      </c>
      <c r="G1427" s="94" t="s">
        <v>570</v>
      </c>
      <c r="H1427" s="94" t="s">
        <v>586</v>
      </c>
      <c r="I1427" s="2" t="str">
        <f>IF(MONTH(B1427)&lt;=Elaborazione!$C$1,G1427&amp;H1427,"")</f>
        <v>FormazionePianificazione strategica</v>
      </c>
    </row>
    <row r="1428" spans="1:9" ht="13.5" x14ac:dyDescent="0.35">
      <c r="A1428" s="2" t="s">
        <v>500</v>
      </c>
      <c r="B1428" s="5">
        <v>45383</v>
      </c>
      <c r="C1428" s="93"/>
      <c r="D1428" s="93">
        <v>1463.05</v>
      </c>
      <c r="E1428" s="93">
        <f t="shared" si="22"/>
        <v>1463.05</v>
      </c>
      <c r="F1428" s="2" t="s">
        <v>521</v>
      </c>
      <c r="G1428" s="2" t="s">
        <v>507</v>
      </c>
      <c r="H1428" s="94" t="s">
        <v>586</v>
      </c>
      <c r="I1428" s="2" t="str">
        <f>IF(MONTH(B1428)&lt;=Elaborazione!$C$1,G1428&amp;H1428,"")</f>
        <v>Consulenze tecnichePianificazione strategica</v>
      </c>
    </row>
    <row r="1429" spans="1:9" ht="13.5" x14ac:dyDescent="0.35">
      <c r="A1429" s="2" t="s">
        <v>463</v>
      </c>
      <c r="B1429" s="5">
        <v>45383</v>
      </c>
      <c r="C1429" s="93"/>
      <c r="D1429" s="93">
        <v>25.91</v>
      </c>
      <c r="E1429" s="93">
        <f t="shared" si="22"/>
        <v>25.91</v>
      </c>
      <c r="F1429" s="2" t="s">
        <v>526</v>
      </c>
      <c r="G1429" s="94" t="s">
        <v>524</v>
      </c>
      <c r="H1429" s="94" t="s">
        <v>586</v>
      </c>
      <c r="I1429" s="2" t="str">
        <f>IF(MONTH(B1429)&lt;=Elaborazione!$C$1,G1429&amp;H1429,"")</f>
        <v>Spese generaliPianificazione strategica</v>
      </c>
    </row>
    <row r="1430" spans="1:9" ht="13.5" x14ac:dyDescent="0.35">
      <c r="A1430" s="2" t="s">
        <v>501</v>
      </c>
      <c r="B1430" s="5">
        <v>45383</v>
      </c>
      <c r="C1430" s="93"/>
      <c r="D1430" s="93">
        <v>-11.4</v>
      </c>
      <c r="E1430" s="93">
        <f t="shared" si="22"/>
        <v>-11.4</v>
      </c>
      <c r="F1430" s="2" t="s">
        <v>525</v>
      </c>
      <c r="G1430" s="94" t="s">
        <v>524</v>
      </c>
      <c r="H1430" s="94" t="s">
        <v>586</v>
      </c>
      <c r="I1430" s="2" t="str">
        <f>IF(MONTH(B1430)&lt;=Elaborazione!$C$1,G1430&amp;H1430,"")</f>
        <v>Spese generaliPianificazione strategica</v>
      </c>
    </row>
    <row r="1431" spans="1:9" ht="13.5" x14ac:dyDescent="0.35">
      <c r="A1431" s="2" t="s">
        <v>443</v>
      </c>
      <c r="B1431" s="5">
        <v>45383</v>
      </c>
      <c r="C1431" s="93">
        <v>1590</v>
      </c>
      <c r="D1431" s="93">
        <v>1446.75</v>
      </c>
      <c r="E1431" s="93">
        <f t="shared" si="22"/>
        <v>-143.25</v>
      </c>
      <c r="F1431" s="2" t="s">
        <v>512</v>
      </c>
      <c r="G1431" s="94" t="s">
        <v>506</v>
      </c>
      <c r="H1431" s="94" t="s">
        <v>586</v>
      </c>
      <c r="I1431" s="2" t="str">
        <f>IF(MONTH(B1431)&lt;=Elaborazione!$C$1,G1431&amp;H1431,"")</f>
        <v>PersonalePianificazione strategica</v>
      </c>
    </row>
    <row r="1432" spans="1:9" ht="13.5" x14ac:dyDescent="0.35">
      <c r="A1432" s="2" t="s">
        <v>464</v>
      </c>
      <c r="B1432" s="5">
        <v>45383</v>
      </c>
      <c r="C1432" s="93"/>
      <c r="D1432" s="93">
        <v>281.89999999999998</v>
      </c>
      <c r="E1432" s="93">
        <f t="shared" si="22"/>
        <v>281.89999999999998</v>
      </c>
      <c r="F1432" s="2" t="s">
        <v>520</v>
      </c>
      <c r="G1432" s="94" t="s">
        <v>506</v>
      </c>
      <c r="H1432" s="94" t="s">
        <v>586</v>
      </c>
      <c r="I1432" s="2" t="str">
        <f>IF(MONTH(B1432)&lt;=Elaborazione!$C$1,G1432&amp;H1432,"")</f>
        <v>PersonalePianificazione strategica</v>
      </c>
    </row>
    <row r="1433" spans="1:9" ht="13.5" x14ac:dyDescent="0.35">
      <c r="A1433" s="2" t="s">
        <v>444</v>
      </c>
      <c r="B1433" s="5">
        <v>45383</v>
      </c>
      <c r="C1433" s="93">
        <v>400</v>
      </c>
      <c r="D1433" s="93">
        <v>490.17</v>
      </c>
      <c r="E1433" s="93">
        <f t="shared" si="22"/>
        <v>90.170000000000016</v>
      </c>
      <c r="F1433" s="2" t="s">
        <v>513</v>
      </c>
      <c r="G1433" s="94" t="s">
        <v>506</v>
      </c>
      <c r="H1433" s="94" t="s">
        <v>586</v>
      </c>
      <c r="I1433" s="2" t="str">
        <f>IF(MONTH(B1433)&lt;=Elaborazione!$C$1,G1433&amp;H1433,"")</f>
        <v>PersonalePianificazione strategica</v>
      </c>
    </row>
    <row r="1434" spans="1:9" ht="13.5" x14ac:dyDescent="0.35">
      <c r="A1434" s="2" t="s">
        <v>503</v>
      </c>
      <c r="B1434" s="5">
        <v>45383</v>
      </c>
      <c r="C1434" s="93"/>
      <c r="D1434" s="93">
        <v>-50.63</v>
      </c>
      <c r="E1434" s="93">
        <f t="shared" si="22"/>
        <v>-50.63</v>
      </c>
      <c r="F1434" s="2" t="s">
        <v>532</v>
      </c>
      <c r="G1434" s="2" t="s">
        <v>689</v>
      </c>
      <c r="H1434" s="94" t="s">
        <v>586</v>
      </c>
      <c r="I1434" s="2" t="str">
        <f>IF(MONTH(B1434)&lt;=Elaborazione!$C$1,G1434&amp;H1434,"")</f>
        <v>Imposte e tassePianificazione strategica</v>
      </c>
    </row>
    <row r="1435" spans="1:9" ht="13.5" x14ac:dyDescent="0.35">
      <c r="A1435" s="2" t="s">
        <v>445</v>
      </c>
      <c r="B1435" s="5">
        <v>45383</v>
      </c>
      <c r="C1435" s="93">
        <v>18905.37</v>
      </c>
      <c r="D1435" s="93">
        <v>15628.48</v>
      </c>
      <c r="E1435" s="93">
        <f t="shared" si="22"/>
        <v>-3276.8899999999994</v>
      </c>
      <c r="F1435" s="2" t="s">
        <v>574</v>
      </c>
      <c r="G1435" s="94" t="s">
        <v>504</v>
      </c>
      <c r="H1435" s="94" t="s">
        <v>586</v>
      </c>
      <c r="I1435" s="2" t="str">
        <f>IF(MONTH(B1435)&lt;=Elaborazione!$C$1,G1435&amp;H1435,"")</f>
        <v>AllocazioniPianificazione strategica</v>
      </c>
    </row>
    <row r="1436" spans="1:9" ht="13.5" x14ac:dyDescent="0.35">
      <c r="A1436" s="2" t="s">
        <v>479</v>
      </c>
      <c r="B1436" s="5">
        <v>45383</v>
      </c>
      <c r="C1436" s="93">
        <v>1000</v>
      </c>
      <c r="D1436" s="93"/>
      <c r="E1436" s="93">
        <f t="shared" si="22"/>
        <v>-1000</v>
      </c>
      <c r="F1436" s="2" t="s">
        <v>541</v>
      </c>
      <c r="G1436" s="94" t="s">
        <v>540</v>
      </c>
      <c r="H1436" s="94" t="s">
        <v>584</v>
      </c>
      <c r="I1436" s="2" t="str">
        <f>IF(MONTH(B1436)&lt;=Elaborazione!$C$1,G1436&amp;H1436,"")</f>
        <v>Consulenze &amp; serviziFinanza &amp; Controllo</v>
      </c>
    </row>
    <row r="1437" spans="1:9" ht="13.5" x14ac:dyDescent="0.35">
      <c r="A1437" s="2" t="s">
        <v>465</v>
      </c>
      <c r="B1437" s="5">
        <v>45383</v>
      </c>
      <c r="C1437" s="93"/>
      <c r="D1437" s="93">
        <v>4575.33</v>
      </c>
      <c r="E1437" s="93">
        <f t="shared" si="22"/>
        <v>4575.33</v>
      </c>
      <c r="F1437" s="2" t="s">
        <v>545</v>
      </c>
      <c r="G1437" s="94" t="s">
        <v>540</v>
      </c>
      <c r="H1437" s="94" t="s">
        <v>584</v>
      </c>
      <c r="I1437" s="2" t="str">
        <f>IF(MONTH(B1437)&lt;=Elaborazione!$C$1,G1437&amp;H1437,"")</f>
        <v>Consulenze &amp; serviziFinanza &amp; Controllo</v>
      </c>
    </row>
    <row r="1438" spans="1:9" ht="13.5" x14ac:dyDescent="0.35">
      <c r="A1438" s="2" t="s">
        <v>446</v>
      </c>
      <c r="B1438" s="5">
        <v>45383</v>
      </c>
      <c r="C1438" s="93">
        <v>10088</v>
      </c>
      <c r="D1438" s="93">
        <v>6132.84</v>
      </c>
      <c r="E1438" s="93">
        <f t="shared" si="22"/>
        <v>-3955.16</v>
      </c>
      <c r="F1438" s="2" t="s">
        <v>578</v>
      </c>
      <c r="G1438" s="94" t="s">
        <v>504</v>
      </c>
      <c r="H1438" s="94" t="s">
        <v>584</v>
      </c>
      <c r="I1438" s="2" t="str">
        <f>IF(MONTH(B1438)&lt;=Elaborazione!$C$1,G1438&amp;H1438,"")</f>
        <v>AllocazioniFinanza &amp; Controllo</v>
      </c>
    </row>
    <row r="1439" spans="1:9" ht="13.5" x14ac:dyDescent="0.35">
      <c r="A1439" s="2" t="s">
        <v>480</v>
      </c>
      <c r="B1439" s="5">
        <v>45383</v>
      </c>
      <c r="C1439" s="93">
        <v>1000</v>
      </c>
      <c r="D1439" s="93"/>
      <c r="E1439" s="93">
        <f t="shared" si="22"/>
        <v>-1000</v>
      </c>
      <c r="F1439" s="2" t="s">
        <v>567</v>
      </c>
      <c r="G1439" s="94" t="s">
        <v>524</v>
      </c>
      <c r="H1439" s="94" t="s">
        <v>587</v>
      </c>
      <c r="I1439" s="2" t="str">
        <f>IF(MONTH(B1439)&lt;=Elaborazione!$C$1,G1439&amp;H1439,"")</f>
        <v>Spese generaliLogistica</v>
      </c>
    </row>
    <row r="1440" spans="1:9" ht="13.5" x14ac:dyDescent="0.35">
      <c r="A1440" s="2" t="s">
        <v>447</v>
      </c>
      <c r="B1440" s="5">
        <v>45383</v>
      </c>
      <c r="C1440" s="93">
        <v>3352</v>
      </c>
      <c r="D1440" s="93">
        <v>5147.25</v>
      </c>
      <c r="E1440" s="93">
        <f t="shared" si="22"/>
        <v>1795.25</v>
      </c>
      <c r="F1440" s="2" t="s">
        <v>576</v>
      </c>
      <c r="G1440" s="94" t="s">
        <v>504</v>
      </c>
      <c r="H1440" s="94" t="s">
        <v>587</v>
      </c>
      <c r="I1440" s="2" t="str">
        <f>IF(MONTH(B1440)&lt;=Elaborazione!$C$1,G1440&amp;H1440,"")</f>
        <v>AllocazioniLogistica</v>
      </c>
    </row>
    <row r="1441" spans="1:9" ht="13.5" x14ac:dyDescent="0.35">
      <c r="A1441" s="2" t="s">
        <v>448</v>
      </c>
      <c r="B1441" s="5">
        <v>45383</v>
      </c>
      <c r="C1441" s="93">
        <v>3639</v>
      </c>
      <c r="D1441" s="93">
        <v>4780.5</v>
      </c>
      <c r="E1441" s="93">
        <f t="shared" si="22"/>
        <v>1141.5</v>
      </c>
      <c r="F1441" s="2" t="s">
        <v>577</v>
      </c>
      <c r="G1441" s="94" t="s">
        <v>504</v>
      </c>
      <c r="H1441" s="94" t="s">
        <v>586</v>
      </c>
      <c r="I1441" s="2" t="str">
        <f>IF(MONTH(B1441)&lt;=Elaborazione!$C$1,G1441&amp;H1441,"")</f>
        <v>AllocazioniPianificazione strategica</v>
      </c>
    </row>
    <row r="1442" spans="1:9" ht="13.5" x14ac:dyDescent="0.35">
      <c r="A1442" s="2" t="s">
        <v>594</v>
      </c>
      <c r="B1442" s="5">
        <v>45383</v>
      </c>
      <c r="C1442" s="93">
        <v>33073</v>
      </c>
      <c r="D1442" s="93">
        <v>32972.120000000003</v>
      </c>
      <c r="E1442" s="93">
        <f t="shared" si="22"/>
        <v>-100.87999999999738</v>
      </c>
      <c r="F1442" s="2" t="s">
        <v>508</v>
      </c>
      <c r="G1442" s="94" t="s">
        <v>506</v>
      </c>
      <c r="H1442" s="94" t="s">
        <v>585</v>
      </c>
      <c r="I1442" s="2" t="str">
        <f>IF(MONTH(B1442)&lt;=Elaborazione!$C$1,G1442&amp;H1442,"")</f>
        <v>PersonaleRicerca &amp; sviluppo</v>
      </c>
    </row>
    <row r="1443" spans="1:9" ht="13.5" x14ac:dyDescent="0.35">
      <c r="A1443" s="2" t="s">
        <v>227</v>
      </c>
      <c r="B1443" s="5">
        <v>45383</v>
      </c>
      <c r="C1443" s="93">
        <v>1450</v>
      </c>
      <c r="D1443" s="93"/>
      <c r="E1443" s="93">
        <f t="shared" si="22"/>
        <v>-1450</v>
      </c>
      <c r="F1443" s="2" t="s">
        <v>518</v>
      </c>
      <c r="G1443" s="94" t="s">
        <v>506</v>
      </c>
      <c r="H1443" s="94" t="s">
        <v>585</v>
      </c>
      <c r="I1443" s="2" t="str">
        <f>IF(MONTH(B1443)&lt;=Elaborazione!$C$1,G1443&amp;H1443,"")</f>
        <v>PersonaleRicerca &amp; sviluppo</v>
      </c>
    </row>
    <row r="1444" spans="1:9" ht="13.5" x14ac:dyDescent="0.35">
      <c r="A1444" s="2" t="s">
        <v>595</v>
      </c>
      <c r="B1444" s="5">
        <v>45383</v>
      </c>
      <c r="C1444" s="93">
        <v>3022</v>
      </c>
      <c r="D1444" s="93">
        <v>2707.28</v>
      </c>
      <c r="E1444" s="93">
        <f t="shared" si="22"/>
        <v>-314.7199999999998</v>
      </c>
      <c r="F1444" s="2" t="s">
        <v>509</v>
      </c>
      <c r="G1444" s="94" t="s">
        <v>506</v>
      </c>
      <c r="H1444" s="94" t="s">
        <v>585</v>
      </c>
      <c r="I1444" s="2" t="str">
        <f>IF(MONTH(B1444)&lt;=Elaborazione!$C$1,G1444&amp;H1444,"")</f>
        <v>PersonaleRicerca &amp; sviluppo</v>
      </c>
    </row>
    <row r="1445" spans="1:9" ht="13.5" x14ac:dyDescent="0.35">
      <c r="A1445" s="2" t="s">
        <v>228</v>
      </c>
      <c r="B1445" s="5">
        <v>45383</v>
      </c>
      <c r="C1445" s="93">
        <v>83</v>
      </c>
      <c r="D1445" s="93"/>
      <c r="E1445" s="93">
        <f t="shared" si="22"/>
        <v>-83</v>
      </c>
      <c r="F1445" s="2" t="s">
        <v>519</v>
      </c>
      <c r="G1445" s="94" t="s">
        <v>506</v>
      </c>
      <c r="H1445" s="94" t="s">
        <v>585</v>
      </c>
      <c r="I1445" s="2" t="str">
        <f>IF(MONTH(B1445)&lt;=Elaborazione!$C$1,G1445&amp;H1445,"")</f>
        <v>PersonaleRicerca &amp; sviluppo</v>
      </c>
    </row>
    <row r="1446" spans="1:9" ht="13.5" x14ac:dyDescent="0.35">
      <c r="A1446" s="2" t="s">
        <v>596</v>
      </c>
      <c r="B1446" s="5">
        <v>45383</v>
      </c>
      <c r="C1446" s="93">
        <v>15147</v>
      </c>
      <c r="D1446" s="93">
        <v>3671.82</v>
      </c>
      <c r="E1446" s="93">
        <f t="shared" si="22"/>
        <v>-11475.18</v>
      </c>
      <c r="F1446" s="2" t="s">
        <v>510</v>
      </c>
      <c r="G1446" s="94" t="s">
        <v>506</v>
      </c>
      <c r="H1446" s="94" t="s">
        <v>585</v>
      </c>
      <c r="I1446" s="2" t="str">
        <f>IF(MONTH(B1446)&lt;=Elaborazione!$C$1,G1446&amp;H1446,"")</f>
        <v>PersonaleRicerca &amp; sviluppo</v>
      </c>
    </row>
    <row r="1447" spans="1:9" ht="13.5" x14ac:dyDescent="0.35">
      <c r="A1447" s="2" t="s">
        <v>597</v>
      </c>
      <c r="B1447" s="5">
        <v>45383</v>
      </c>
      <c r="C1447" s="93">
        <v>690</v>
      </c>
      <c r="D1447" s="93">
        <v>-319.94</v>
      </c>
      <c r="E1447" s="93">
        <f t="shared" si="22"/>
        <v>-1009.94</v>
      </c>
      <c r="F1447" s="2" t="s">
        <v>514</v>
      </c>
      <c r="G1447" s="94" t="s">
        <v>506</v>
      </c>
      <c r="H1447" s="94" t="s">
        <v>585</v>
      </c>
      <c r="I1447" s="2" t="str">
        <f>IF(MONTH(B1447)&lt;=Elaborazione!$C$1,G1447&amp;H1447,"")</f>
        <v>PersonaleRicerca &amp; sviluppo</v>
      </c>
    </row>
    <row r="1448" spans="1:9" ht="13.5" x14ac:dyDescent="0.35">
      <c r="A1448" s="2" t="s">
        <v>598</v>
      </c>
      <c r="B1448" s="5">
        <v>45383</v>
      </c>
      <c r="C1448" s="93">
        <v>270</v>
      </c>
      <c r="D1448" s="93">
        <v>193.23</v>
      </c>
      <c r="E1448" s="93">
        <f t="shared" si="22"/>
        <v>-76.77000000000001</v>
      </c>
      <c r="F1448" s="2" t="s">
        <v>511</v>
      </c>
      <c r="G1448" s="94" t="s">
        <v>506</v>
      </c>
      <c r="H1448" s="94" t="s">
        <v>585</v>
      </c>
      <c r="I1448" s="2" t="str">
        <f>IF(MONTH(B1448)&lt;=Elaborazione!$C$1,G1448&amp;H1448,"")</f>
        <v>PersonaleRicerca &amp; sviluppo</v>
      </c>
    </row>
    <row r="1449" spans="1:9" ht="13.5" x14ac:dyDescent="0.35">
      <c r="A1449" s="2" t="s">
        <v>599</v>
      </c>
      <c r="B1449" s="5">
        <v>45383</v>
      </c>
      <c r="C1449" s="93">
        <v>420</v>
      </c>
      <c r="D1449" s="93">
        <v>825.55</v>
      </c>
      <c r="E1449" s="93">
        <f t="shared" si="22"/>
        <v>405.54999999999995</v>
      </c>
      <c r="F1449" s="2" t="s">
        <v>515</v>
      </c>
      <c r="G1449" s="94" t="s">
        <v>506</v>
      </c>
      <c r="H1449" s="94" t="s">
        <v>585</v>
      </c>
      <c r="I1449" s="2" t="str">
        <f>IF(MONTH(B1449)&lt;=Elaborazione!$C$1,G1449&amp;H1449,"")</f>
        <v>PersonaleRicerca &amp; sviluppo</v>
      </c>
    </row>
    <row r="1450" spans="1:9" ht="13.5" x14ac:dyDescent="0.35">
      <c r="A1450" s="2" t="s">
        <v>600</v>
      </c>
      <c r="B1450" s="5">
        <v>45383</v>
      </c>
      <c r="C1450" s="93">
        <v>8667</v>
      </c>
      <c r="D1450" s="93">
        <v>13276.74</v>
      </c>
      <c r="E1450" s="93">
        <f t="shared" si="22"/>
        <v>4609.74</v>
      </c>
      <c r="F1450" s="2" t="s">
        <v>523</v>
      </c>
      <c r="G1450" s="94" t="s">
        <v>506</v>
      </c>
      <c r="H1450" s="94" t="s">
        <v>585</v>
      </c>
      <c r="I1450" s="2" t="str">
        <f>IF(MONTH(B1450)&lt;=Elaborazione!$C$1,G1450&amp;H1450,"")</f>
        <v>PersonaleRicerca &amp; sviluppo</v>
      </c>
    </row>
    <row r="1451" spans="1:9" ht="13.5" x14ac:dyDescent="0.35">
      <c r="A1451" s="2" t="s">
        <v>326</v>
      </c>
      <c r="B1451" s="5">
        <v>45383</v>
      </c>
      <c r="C1451" s="93"/>
      <c r="D1451" s="93">
        <v>2395.71</v>
      </c>
      <c r="E1451" s="93">
        <f t="shared" si="22"/>
        <v>2395.71</v>
      </c>
      <c r="F1451" s="2" t="s">
        <v>530</v>
      </c>
      <c r="G1451" s="94" t="s">
        <v>506</v>
      </c>
      <c r="H1451" s="94" t="s">
        <v>585</v>
      </c>
      <c r="I1451" s="2" t="str">
        <f>IF(MONTH(B1451)&lt;=Elaborazione!$C$1,G1451&amp;H1451,"")</f>
        <v>PersonaleRicerca &amp; sviluppo</v>
      </c>
    </row>
    <row r="1452" spans="1:9" ht="13.5" x14ac:dyDescent="0.35">
      <c r="A1452" s="2" t="s">
        <v>229</v>
      </c>
      <c r="B1452" s="5">
        <v>45383</v>
      </c>
      <c r="C1452" s="93">
        <v>44400</v>
      </c>
      <c r="D1452" s="93"/>
      <c r="E1452" s="93">
        <f t="shared" si="22"/>
        <v>-44400</v>
      </c>
      <c r="F1452" s="2" t="s">
        <v>545</v>
      </c>
      <c r="G1452" s="94" t="s">
        <v>540</v>
      </c>
      <c r="H1452" s="94" t="s">
        <v>585</v>
      </c>
      <c r="I1452" s="2" t="str">
        <f>IF(MONTH(B1452)&lt;=Elaborazione!$C$1,G1452&amp;H1452,"")</f>
        <v>Consulenze &amp; serviziRicerca &amp; sviluppo</v>
      </c>
    </row>
    <row r="1453" spans="1:9" ht="13.5" x14ac:dyDescent="0.35">
      <c r="A1453" s="2" t="s">
        <v>152</v>
      </c>
      <c r="B1453" s="5">
        <v>45383</v>
      </c>
      <c r="C1453" s="93"/>
      <c r="D1453" s="93">
        <v>49.2</v>
      </c>
      <c r="E1453" s="93">
        <f t="shared" si="22"/>
        <v>49.2</v>
      </c>
      <c r="F1453" s="2" t="s">
        <v>564</v>
      </c>
      <c r="G1453" s="94" t="s">
        <v>524</v>
      </c>
      <c r="H1453" s="94" t="s">
        <v>585</v>
      </c>
      <c r="I1453" s="2" t="str">
        <f>IF(MONTH(B1453)&lt;=Elaborazione!$C$1,G1453&amp;H1453,"")</f>
        <v>Spese generaliRicerca &amp; sviluppo</v>
      </c>
    </row>
    <row r="1454" spans="1:9" ht="13.5" x14ac:dyDescent="0.35">
      <c r="A1454" s="2" t="s">
        <v>154</v>
      </c>
      <c r="B1454" s="5">
        <v>45383</v>
      </c>
      <c r="C1454" s="93"/>
      <c r="D1454" s="93">
        <v>1249.81</v>
      </c>
      <c r="E1454" s="93">
        <f t="shared" si="22"/>
        <v>1249.81</v>
      </c>
      <c r="F1454" s="2" t="s">
        <v>573</v>
      </c>
      <c r="G1454" s="94" t="s">
        <v>570</v>
      </c>
      <c r="H1454" s="94" t="s">
        <v>585</v>
      </c>
      <c r="I1454" s="2" t="str">
        <f>IF(MONTH(B1454)&lt;=Elaborazione!$C$1,G1454&amp;H1454,"")</f>
        <v>FormazioneRicerca &amp; sviluppo</v>
      </c>
    </row>
    <row r="1455" spans="1:9" ht="13.5" x14ac:dyDescent="0.35">
      <c r="A1455" s="2" t="s">
        <v>230</v>
      </c>
      <c r="B1455" s="5">
        <v>45383</v>
      </c>
      <c r="C1455" s="93">
        <v>72000</v>
      </c>
      <c r="D1455" s="93"/>
      <c r="E1455" s="93">
        <f t="shared" si="22"/>
        <v>-72000</v>
      </c>
      <c r="F1455" s="2" t="s">
        <v>505</v>
      </c>
      <c r="G1455" s="2" t="s">
        <v>507</v>
      </c>
      <c r="H1455" s="94" t="s">
        <v>585</v>
      </c>
      <c r="I1455" s="2" t="str">
        <f>IF(MONTH(B1455)&lt;=Elaborazione!$C$1,G1455&amp;H1455,"")</f>
        <v>Consulenze tecnicheRicerca &amp; sviluppo</v>
      </c>
    </row>
    <row r="1456" spans="1:9" ht="13.5" x14ac:dyDescent="0.35">
      <c r="A1456" s="2" t="s">
        <v>331</v>
      </c>
      <c r="B1456" s="5">
        <v>45383</v>
      </c>
      <c r="C1456" s="93"/>
      <c r="D1456" s="93">
        <v>6306</v>
      </c>
      <c r="E1456" s="93">
        <f t="shared" si="22"/>
        <v>6306</v>
      </c>
      <c r="F1456" s="2" t="s">
        <v>552</v>
      </c>
      <c r="G1456" s="94" t="s">
        <v>550</v>
      </c>
      <c r="H1456" s="94" t="s">
        <v>585</v>
      </c>
      <c r="I1456" s="2" t="str">
        <f>IF(MONTH(B1456)&lt;=Elaborazione!$C$1,G1456&amp;H1456,"")</f>
        <v>Spese promozionaliRicerca &amp; sviluppo</v>
      </c>
    </row>
    <row r="1457" spans="1:9" ht="13.5" x14ac:dyDescent="0.35">
      <c r="A1457" s="2" t="s">
        <v>231</v>
      </c>
      <c r="B1457" s="5">
        <v>45383</v>
      </c>
      <c r="C1457" s="93">
        <v>554.18181818181813</v>
      </c>
      <c r="D1457" s="93"/>
      <c r="E1457" s="93">
        <f t="shared" si="22"/>
        <v>-554.18181818181813</v>
      </c>
      <c r="F1457" s="2" t="s">
        <v>581</v>
      </c>
      <c r="G1457" s="2" t="s">
        <v>507</v>
      </c>
      <c r="H1457" s="94" t="s">
        <v>585</v>
      </c>
      <c r="I1457" s="2" t="str">
        <f>IF(MONTH(B1457)&lt;=Elaborazione!$C$1,G1457&amp;H1457,"")</f>
        <v>Consulenze tecnicheRicerca &amp; sviluppo</v>
      </c>
    </row>
    <row r="1458" spans="1:9" ht="13.5" x14ac:dyDescent="0.35">
      <c r="A1458" s="2" t="s">
        <v>604</v>
      </c>
      <c r="B1458" s="5">
        <v>45383</v>
      </c>
      <c r="C1458" s="93">
        <v>62484.28787878788</v>
      </c>
      <c r="D1458" s="93">
        <v>12447.15</v>
      </c>
      <c r="E1458" s="93">
        <f t="shared" si="22"/>
        <v>-50037.137878787878</v>
      </c>
      <c r="F1458" s="2" t="s">
        <v>580</v>
      </c>
      <c r="G1458" s="2" t="s">
        <v>507</v>
      </c>
      <c r="H1458" s="94" t="s">
        <v>585</v>
      </c>
      <c r="I1458" s="2" t="str">
        <f>IF(MONTH(B1458)&lt;=Elaborazione!$C$1,G1458&amp;H1458,"")</f>
        <v>Consulenze tecnicheRicerca &amp; sviluppo</v>
      </c>
    </row>
    <row r="1459" spans="1:9" ht="13.5" x14ac:dyDescent="0.35">
      <c r="A1459" s="2" t="s">
        <v>324</v>
      </c>
      <c r="B1459" s="5">
        <v>45383</v>
      </c>
      <c r="C1459" s="93"/>
      <c r="D1459" s="93">
        <v>2800</v>
      </c>
      <c r="E1459" s="93">
        <f t="shared" si="22"/>
        <v>2800</v>
      </c>
      <c r="F1459" s="2" t="s">
        <v>507</v>
      </c>
      <c r="G1459" s="2" t="s">
        <v>507</v>
      </c>
      <c r="H1459" s="94" t="s">
        <v>585</v>
      </c>
      <c r="I1459" s="2" t="str">
        <f>IF(MONTH(B1459)&lt;=Elaborazione!$C$1,G1459&amp;H1459,"")</f>
        <v>Consulenze tecnicheRicerca &amp; sviluppo</v>
      </c>
    </row>
    <row r="1460" spans="1:9" ht="13.5" x14ac:dyDescent="0.35">
      <c r="A1460" s="2" t="s">
        <v>313</v>
      </c>
      <c r="B1460" s="5">
        <v>45383</v>
      </c>
      <c r="C1460" s="93">
        <v>30000</v>
      </c>
      <c r="D1460" s="93"/>
      <c r="E1460" s="93">
        <f t="shared" si="22"/>
        <v>-30000</v>
      </c>
      <c r="F1460" s="2" t="s">
        <v>582</v>
      </c>
      <c r="G1460" s="2" t="s">
        <v>507</v>
      </c>
      <c r="H1460" s="94" t="s">
        <v>585</v>
      </c>
      <c r="I1460" s="2" t="str">
        <f>IF(MONTH(B1460)&lt;=Elaborazione!$C$1,G1460&amp;H1460,"")</f>
        <v>Consulenze tecnicheRicerca &amp; sviluppo</v>
      </c>
    </row>
    <row r="1461" spans="1:9" ht="13.5" x14ac:dyDescent="0.35">
      <c r="A1461" s="2" t="s">
        <v>319</v>
      </c>
      <c r="B1461" s="5">
        <v>45383</v>
      </c>
      <c r="C1461" s="93">
        <v>270</v>
      </c>
      <c r="D1461" s="93"/>
      <c r="E1461" s="93">
        <f t="shared" si="22"/>
        <v>-270</v>
      </c>
      <c r="F1461" s="2" t="s">
        <v>579</v>
      </c>
      <c r="G1461" s="2" t="s">
        <v>507</v>
      </c>
      <c r="H1461" s="94" t="s">
        <v>585</v>
      </c>
      <c r="I1461" s="2" t="str">
        <f>IF(MONTH(B1461)&lt;=Elaborazione!$C$1,G1461&amp;H1461,"")</f>
        <v>Consulenze tecnicheRicerca &amp; sviluppo</v>
      </c>
    </row>
    <row r="1462" spans="1:9" ht="13.5" x14ac:dyDescent="0.35">
      <c r="A1462" s="2" t="s">
        <v>155</v>
      </c>
      <c r="B1462" s="5">
        <v>45383</v>
      </c>
      <c r="C1462" s="93"/>
      <c r="D1462" s="93">
        <v>25.91</v>
      </c>
      <c r="E1462" s="93">
        <f t="shared" si="22"/>
        <v>25.91</v>
      </c>
      <c r="F1462" s="2" t="s">
        <v>526</v>
      </c>
      <c r="G1462" s="94" t="s">
        <v>524</v>
      </c>
      <c r="H1462" s="94" t="s">
        <v>585</v>
      </c>
      <c r="I1462" s="2" t="str">
        <f>IF(MONTH(B1462)&lt;=Elaborazione!$C$1,G1462&amp;H1462,"")</f>
        <v>Spese generaliRicerca &amp; sviluppo</v>
      </c>
    </row>
    <row r="1463" spans="1:9" ht="13.5" x14ac:dyDescent="0.35">
      <c r="A1463" s="2" t="s">
        <v>332</v>
      </c>
      <c r="B1463" s="5">
        <v>45383</v>
      </c>
      <c r="C1463" s="93"/>
      <c r="D1463" s="93">
        <v>390</v>
      </c>
      <c r="E1463" s="93">
        <f t="shared" si="22"/>
        <v>390</v>
      </c>
      <c r="F1463" s="2" t="s">
        <v>525</v>
      </c>
      <c r="G1463" s="94" t="s">
        <v>524</v>
      </c>
      <c r="H1463" s="94" t="s">
        <v>585</v>
      </c>
      <c r="I1463" s="2" t="str">
        <f>IF(MONTH(B1463)&lt;=Elaborazione!$C$1,G1463&amp;H1463,"")</f>
        <v>Spese generaliRicerca &amp; sviluppo</v>
      </c>
    </row>
    <row r="1464" spans="1:9" ht="13.5" x14ac:dyDescent="0.35">
      <c r="A1464" s="2" t="s">
        <v>601</v>
      </c>
      <c r="B1464" s="5">
        <v>45383</v>
      </c>
      <c r="C1464" s="93">
        <v>6466</v>
      </c>
      <c r="D1464" s="93">
        <v>4810.8599999999997</v>
      </c>
      <c r="E1464" s="93">
        <f t="shared" si="22"/>
        <v>-1655.1400000000003</v>
      </c>
      <c r="F1464" s="2" t="s">
        <v>512</v>
      </c>
      <c r="G1464" s="94" t="s">
        <v>506</v>
      </c>
      <c r="H1464" s="94" t="s">
        <v>585</v>
      </c>
      <c r="I1464" s="2" t="str">
        <f>IF(MONTH(B1464)&lt;=Elaborazione!$C$1,G1464&amp;H1464,"")</f>
        <v>PersonaleRicerca &amp; sviluppo</v>
      </c>
    </row>
    <row r="1465" spans="1:9" ht="13.5" x14ac:dyDescent="0.35">
      <c r="A1465" s="2" t="s">
        <v>156</v>
      </c>
      <c r="B1465" s="5">
        <v>45383</v>
      </c>
      <c r="C1465" s="93"/>
      <c r="D1465" s="93">
        <v>1617.55</v>
      </c>
      <c r="E1465" s="93">
        <f t="shared" si="22"/>
        <v>1617.55</v>
      </c>
      <c r="F1465" s="2" t="s">
        <v>520</v>
      </c>
      <c r="G1465" s="94" t="s">
        <v>506</v>
      </c>
      <c r="H1465" s="94" t="s">
        <v>585</v>
      </c>
      <c r="I1465" s="2" t="str">
        <f>IF(MONTH(B1465)&lt;=Elaborazione!$C$1,G1465&amp;H1465,"")</f>
        <v>PersonaleRicerca &amp; sviluppo</v>
      </c>
    </row>
    <row r="1466" spans="1:9" ht="13.5" x14ac:dyDescent="0.35">
      <c r="A1466" s="2" t="s">
        <v>602</v>
      </c>
      <c r="B1466" s="5">
        <v>45383</v>
      </c>
      <c r="C1466" s="93">
        <v>1650</v>
      </c>
      <c r="D1466" s="93">
        <v>4238.3999999999996</v>
      </c>
      <c r="E1466" s="93">
        <f t="shared" si="22"/>
        <v>2588.3999999999996</v>
      </c>
      <c r="F1466" s="2" t="s">
        <v>513</v>
      </c>
      <c r="G1466" s="94" t="s">
        <v>506</v>
      </c>
      <c r="H1466" s="94" t="s">
        <v>585</v>
      </c>
      <c r="I1466" s="2" t="str">
        <f>IF(MONTH(B1466)&lt;=Elaborazione!$C$1,G1466&amp;H1466,"")</f>
        <v>PersonaleRicerca &amp; sviluppo</v>
      </c>
    </row>
    <row r="1467" spans="1:9" ht="13.5" x14ac:dyDescent="0.35">
      <c r="A1467" s="2" t="s">
        <v>333</v>
      </c>
      <c r="B1467" s="5">
        <v>45383</v>
      </c>
      <c r="C1467" s="93"/>
      <c r="D1467" s="93">
        <v>5.6843418860808015E-14</v>
      </c>
      <c r="E1467" s="93">
        <f t="shared" si="22"/>
        <v>5.6843418860808015E-14</v>
      </c>
      <c r="F1467" s="2" t="s">
        <v>532</v>
      </c>
      <c r="G1467" s="2" t="s">
        <v>689</v>
      </c>
      <c r="H1467" s="94" t="s">
        <v>585</v>
      </c>
      <c r="I1467" s="2" t="str">
        <f>IF(MONTH(B1467)&lt;=Elaborazione!$C$1,G1467&amp;H1467,"")</f>
        <v>Imposte e tasseRicerca &amp; sviluppo</v>
      </c>
    </row>
    <row r="1468" spans="1:9" ht="13.5" x14ac:dyDescent="0.35">
      <c r="A1468" s="2" t="s">
        <v>603</v>
      </c>
      <c r="B1468" s="5">
        <v>45383</v>
      </c>
      <c r="C1468" s="93">
        <v>12232.71</v>
      </c>
      <c r="D1468" s="93">
        <v>17861.12</v>
      </c>
      <c r="E1468" s="93">
        <f t="shared" si="22"/>
        <v>5628.41</v>
      </c>
      <c r="F1468" s="2" t="s">
        <v>574</v>
      </c>
      <c r="G1468" s="94" t="s">
        <v>504</v>
      </c>
      <c r="H1468" s="94" t="s">
        <v>585</v>
      </c>
      <c r="I1468" s="2" t="str">
        <f>IF(MONTH(B1468)&lt;=Elaborazione!$C$1,G1468&amp;H1468,"")</f>
        <v>AllocazioniRicerca &amp; sviluppo</v>
      </c>
    </row>
    <row r="1469" spans="1:9" ht="13.5" x14ac:dyDescent="0.35">
      <c r="A1469" s="2" t="s">
        <v>605</v>
      </c>
      <c r="B1469" s="5">
        <v>45383</v>
      </c>
      <c r="C1469" s="93">
        <v>18048</v>
      </c>
      <c r="D1469" s="93">
        <v>18279.55</v>
      </c>
      <c r="E1469" s="93">
        <f t="shared" si="22"/>
        <v>231.54999999999927</v>
      </c>
      <c r="F1469" s="2" t="s">
        <v>508</v>
      </c>
      <c r="G1469" s="94" t="s">
        <v>506</v>
      </c>
      <c r="H1469" s="94" t="s">
        <v>593</v>
      </c>
      <c r="I1469" s="2" t="str">
        <f>IF(MONTH(B1469)&lt;=Elaborazione!$C$1,G1469&amp;H1469,"")</f>
        <v>PersonaleRisorse Umane</v>
      </c>
    </row>
    <row r="1470" spans="1:9" ht="13.5" x14ac:dyDescent="0.35">
      <c r="A1470" s="2" t="s">
        <v>232</v>
      </c>
      <c r="B1470" s="5">
        <v>45383</v>
      </c>
      <c r="C1470" s="93">
        <v>483</v>
      </c>
      <c r="D1470" s="93"/>
      <c r="E1470" s="93">
        <f t="shared" si="22"/>
        <v>-483</v>
      </c>
      <c r="F1470" s="2" t="s">
        <v>518</v>
      </c>
      <c r="G1470" s="94" t="s">
        <v>506</v>
      </c>
      <c r="H1470" s="94" t="s">
        <v>593</v>
      </c>
      <c r="I1470" s="2" t="str">
        <f>IF(MONTH(B1470)&lt;=Elaborazione!$C$1,G1470&amp;H1470,"")</f>
        <v>PersonaleRisorse Umane</v>
      </c>
    </row>
    <row r="1471" spans="1:9" ht="13.5" x14ac:dyDescent="0.35">
      <c r="A1471" s="2" t="s">
        <v>606</v>
      </c>
      <c r="B1471" s="5">
        <v>45383</v>
      </c>
      <c r="C1471" s="93">
        <v>1889</v>
      </c>
      <c r="D1471" s="93">
        <v>2024.97</v>
      </c>
      <c r="E1471" s="93">
        <f t="shared" si="22"/>
        <v>135.97000000000003</v>
      </c>
      <c r="F1471" s="2" t="s">
        <v>509</v>
      </c>
      <c r="G1471" s="94" t="s">
        <v>506</v>
      </c>
      <c r="H1471" s="94" t="s">
        <v>593</v>
      </c>
      <c r="I1471" s="2" t="str">
        <f>IF(MONTH(B1471)&lt;=Elaborazione!$C$1,G1471&amp;H1471,"")</f>
        <v>PersonaleRisorse Umane</v>
      </c>
    </row>
    <row r="1472" spans="1:9" ht="13.5" x14ac:dyDescent="0.35">
      <c r="A1472" s="2" t="s">
        <v>233</v>
      </c>
      <c r="B1472" s="5">
        <v>45383</v>
      </c>
      <c r="C1472" s="93">
        <v>45</v>
      </c>
      <c r="D1472" s="93"/>
      <c r="E1472" s="93">
        <f t="shared" si="22"/>
        <v>-45</v>
      </c>
      <c r="F1472" s="2" t="s">
        <v>519</v>
      </c>
      <c r="G1472" s="94" t="s">
        <v>506</v>
      </c>
      <c r="H1472" s="94" t="s">
        <v>593</v>
      </c>
      <c r="I1472" s="2" t="str">
        <f>IF(MONTH(B1472)&lt;=Elaborazione!$C$1,G1472&amp;H1472,"")</f>
        <v>PersonaleRisorse Umane</v>
      </c>
    </row>
    <row r="1473" spans="1:9" ht="13.5" x14ac:dyDescent="0.35">
      <c r="A1473" s="2" t="s">
        <v>607</v>
      </c>
      <c r="B1473" s="5">
        <v>45383</v>
      </c>
      <c r="C1473" s="93">
        <v>8239</v>
      </c>
      <c r="D1473" s="93">
        <v>1668.82</v>
      </c>
      <c r="E1473" s="93">
        <f t="shared" si="22"/>
        <v>-6570.18</v>
      </c>
      <c r="F1473" s="2" t="s">
        <v>510</v>
      </c>
      <c r="G1473" s="94" t="s">
        <v>506</v>
      </c>
      <c r="H1473" s="94" t="s">
        <v>593</v>
      </c>
      <c r="I1473" s="2" t="str">
        <f>IF(MONTH(B1473)&lt;=Elaborazione!$C$1,G1473&amp;H1473,"")</f>
        <v>PersonaleRisorse Umane</v>
      </c>
    </row>
    <row r="1474" spans="1:9" ht="13.5" x14ac:dyDescent="0.35">
      <c r="A1474" s="2" t="s">
        <v>608</v>
      </c>
      <c r="B1474" s="5">
        <v>45383</v>
      </c>
      <c r="C1474" s="93">
        <v>377</v>
      </c>
      <c r="D1474" s="93">
        <v>181.47</v>
      </c>
      <c r="E1474" s="93">
        <f t="shared" si="22"/>
        <v>-195.53</v>
      </c>
      <c r="F1474" s="2" t="s">
        <v>514</v>
      </c>
      <c r="G1474" s="94" t="s">
        <v>506</v>
      </c>
      <c r="H1474" s="94" t="s">
        <v>593</v>
      </c>
      <c r="I1474" s="2" t="str">
        <f>IF(MONTH(B1474)&lt;=Elaborazione!$C$1,G1474&amp;H1474,"")</f>
        <v>PersonaleRisorse Umane</v>
      </c>
    </row>
    <row r="1475" spans="1:9" ht="13.5" x14ac:dyDescent="0.35">
      <c r="A1475" s="2" t="s">
        <v>609</v>
      </c>
      <c r="B1475" s="5">
        <v>45383</v>
      </c>
      <c r="C1475" s="93">
        <v>190</v>
      </c>
      <c r="D1475" s="93">
        <v>131.22</v>
      </c>
      <c r="E1475" s="93">
        <f t="shared" ref="E1475:E1538" si="23">+D1475-C1475</f>
        <v>-58.78</v>
      </c>
      <c r="F1475" s="2" t="s">
        <v>511</v>
      </c>
      <c r="G1475" s="94" t="s">
        <v>506</v>
      </c>
      <c r="H1475" s="94" t="s">
        <v>593</v>
      </c>
      <c r="I1475" s="2" t="str">
        <f>IF(MONTH(B1475)&lt;=Elaborazione!$C$1,G1475&amp;H1475,"")</f>
        <v>PersonaleRisorse Umane</v>
      </c>
    </row>
    <row r="1476" spans="1:9" ht="13.5" x14ac:dyDescent="0.35">
      <c r="A1476" s="2" t="s">
        <v>234</v>
      </c>
      <c r="B1476" s="5">
        <v>45383</v>
      </c>
      <c r="C1476" s="93">
        <v>125</v>
      </c>
      <c r="D1476" s="93">
        <v>-5.3290705182007514E-15</v>
      </c>
      <c r="E1476" s="93">
        <f t="shared" si="23"/>
        <v>-125</v>
      </c>
      <c r="F1476" s="2" t="s">
        <v>515</v>
      </c>
      <c r="G1476" s="94" t="s">
        <v>506</v>
      </c>
      <c r="H1476" s="94" t="s">
        <v>593</v>
      </c>
      <c r="I1476" s="2" t="str">
        <f>IF(MONTH(B1476)&lt;=Elaborazione!$C$1,G1476&amp;H1476,"")</f>
        <v>PersonaleRisorse Umane</v>
      </c>
    </row>
    <row r="1477" spans="1:9" ht="13.5" x14ac:dyDescent="0.35">
      <c r="A1477" s="2" t="s">
        <v>610</v>
      </c>
      <c r="B1477" s="5">
        <v>45383</v>
      </c>
      <c r="C1477" s="93">
        <v>1200</v>
      </c>
      <c r="D1477" s="93">
        <v>30</v>
      </c>
      <c r="E1477" s="93">
        <f t="shared" si="23"/>
        <v>-1170</v>
      </c>
      <c r="F1477" s="2" t="s">
        <v>523</v>
      </c>
      <c r="G1477" s="94" t="s">
        <v>506</v>
      </c>
      <c r="H1477" s="94" t="s">
        <v>593</v>
      </c>
      <c r="I1477" s="2" t="str">
        <f>IF(MONTH(B1477)&lt;=Elaborazione!$C$1,G1477&amp;H1477,"")</f>
        <v>PersonaleRisorse Umane</v>
      </c>
    </row>
    <row r="1478" spans="1:9" ht="13.5" x14ac:dyDescent="0.35">
      <c r="A1478" s="2" t="s">
        <v>235</v>
      </c>
      <c r="B1478" s="5">
        <v>45383</v>
      </c>
      <c r="C1478" s="93">
        <v>417</v>
      </c>
      <c r="D1478" s="93"/>
      <c r="E1478" s="93">
        <f t="shared" si="23"/>
        <v>-417</v>
      </c>
      <c r="F1478" s="2" t="s">
        <v>530</v>
      </c>
      <c r="G1478" s="94" t="s">
        <v>506</v>
      </c>
      <c r="H1478" s="94" t="s">
        <v>593</v>
      </c>
      <c r="I1478" s="2" t="str">
        <f>IF(MONTH(B1478)&lt;=Elaborazione!$C$1,G1478&amp;H1478,"")</f>
        <v>PersonaleRisorse Umane</v>
      </c>
    </row>
    <row r="1479" spans="1:9" ht="13.5" x14ac:dyDescent="0.35">
      <c r="A1479" s="2" t="s">
        <v>611</v>
      </c>
      <c r="B1479" s="5">
        <v>45383</v>
      </c>
      <c r="C1479" s="93">
        <v>20389.45</v>
      </c>
      <c r="D1479" s="93">
        <v>25783.29</v>
      </c>
      <c r="E1479" s="93">
        <f t="shared" si="23"/>
        <v>5393.84</v>
      </c>
      <c r="F1479" s="2" t="s">
        <v>538</v>
      </c>
      <c r="G1479" s="2" t="s">
        <v>689</v>
      </c>
      <c r="H1479" s="94" t="s">
        <v>593</v>
      </c>
      <c r="I1479" s="2" t="str">
        <f>IF(MONTH(B1479)&lt;=Elaborazione!$C$1,G1479&amp;H1479,"")</f>
        <v>Imposte e tasseRisorse Umane</v>
      </c>
    </row>
    <row r="1480" spans="1:9" ht="13.5" x14ac:dyDescent="0.35">
      <c r="A1480" s="2" t="s">
        <v>335</v>
      </c>
      <c r="B1480" s="5">
        <v>45383</v>
      </c>
      <c r="C1480" s="93"/>
      <c r="D1480" s="93">
        <v>43.26</v>
      </c>
      <c r="E1480" s="93">
        <f t="shared" si="23"/>
        <v>43.26</v>
      </c>
      <c r="F1480" s="2" t="s">
        <v>548</v>
      </c>
      <c r="G1480" s="94" t="s">
        <v>540</v>
      </c>
      <c r="H1480" s="94" t="s">
        <v>593</v>
      </c>
      <c r="I1480" s="2" t="str">
        <f>IF(MONTH(B1480)&lt;=Elaborazione!$C$1,G1480&amp;H1480,"")</f>
        <v>Consulenze &amp; serviziRisorse Umane</v>
      </c>
    </row>
    <row r="1481" spans="1:9" ht="13.5" x14ac:dyDescent="0.35">
      <c r="A1481" s="2" t="s">
        <v>612</v>
      </c>
      <c r="B1481" s="5">
        <v>45383</v>
      </c>
      <c r="C1481" s="93">
        <v>6317</v>
      </c>
      <c r="D1481" s="93">
        <v>1732.16</v>
      </c>
      <c r="E1481" s="93">
        <f t="shared" si="23"/>
        <v>-4584.84</v>
      </c>
      <c r="F1481" s="2" t="s">
        <v>545</v>
      </c>
      <c r="G1481" s="94" t="s">
        <v>540</v>
      </c>
      <c r="H1481" s="94" t="s">
        <v>593</v>
      </c>
      <c r="I1481" s="2" t="str">
        <f>IF(MONTH(B1481)&lt;=Elaborazione!$C$1,G1481&amp;H1481,"")</f>
        <v>Consulenze &amp; serviziRisorse Umane</v>
      </c>
    </row>
    <row r="1482" spans="1:9" ht="13.5" x14ac:dyDescent="0.35">
      <c r="A1482" s="2" t="s">
        <v>236</v>
      </c>
      <c r="B1482" s="5">
        <v>45383</v>
      </c>
      <c r="C1482" s="93">
        <v>50</v>
      </c>
      <c r="D1482" s="93">
        <v>45</v>
      </c>
      <c r="E1482" s="93">
        <f t="shared" si="23"/>
        <v>-5</v>
      </c>
      <c r="F1482" s="2" t="s">
        <v>564</v>
      </c>
      <c r="G1482" s="94" t="s">
        <v>524</v>
      </c>
      <c r="H1482" s="94" t="s">
        <v>593</v>
      </c>
      <c r="I1482" s="2" t="str">
        <f>IF(MONTH(B1482)&lt;=Elaborazione!$C$1,G1482&amp;H1482,"")</f>
        <v>Spese generaliRisorse Umane</v>
      </c>
    </row>
    <row r="1483" spans="1:9" ht="13.5" x14ac:dyDescent="0.35">
      <c r="A1483" s="2" t="s">
        <v>613</v>
      </c>
      <c r="B1483" s="5">
        <v>45383</v>
      </c>
      <c r="C1483" s="93">
        <v>833</v>
      </c>
      <c r="D1483" s="93">
        <v>347.49</v>
      </c>
      <c r="E1483" s="93">
        <f t="shared" si="23"/>
        <v>-485.51</v>
      </c>
      <c r="F1483" s="2" t="s">
        <v>571</v>
      </c>
      <c r="G1483" s="94" t="s">
        <v>570</v>
      </c>
      <c r="H1483" s="94" t="s">
        <v>593</v>
      </c>
      <c r="I1483" s="2" t="str">
        <f>IF(MONTH(B1483)&lt;=Elaborazione!$C$1,G1483&amp;H1483,"")</f>
        <v>FormazioneRisorse Umane</v>
      </c>
    </row>
    <row r="1484" spans="1:9" ht="13.5" x14ac:dyDescent="0.35">
      <c r="A1484" s="2" t="s">
        <v>614</v>
      </c>
      <c r="B1484" s="5">
        <v>45383</v>
      </c>
      <c r="C1484" s="93">
        <v>5579</v>
      </c>
      <c r="D1484" s="93">
        <v>3718.48</v>
      </c>
      <c r="E1484" s="93">
        <f t="shared" si="23"/>
        <v>-1860.52</v>
      </c>
      <c r="F1484" s="2" t="s">
        <v>572</v>
      </c>
      <c r="G1484" s="94" t="s">
        <v>570</v>
      </c>
      <c r="H1484" s="94" t="s">
        <v>593</v>
      </c>
      <c r="I1484" s="2" t="str">
        <f>IF(MONTH(B1484)&lt;=Elaborazione!$C$1,G1484&amp;H1484,"")</f>
        <v>FormazioneRisorse Umane</v>
      </c>
    </row>
    <row r="1485" spans="1:9" ht="13.5" x14ac:dyDescent="0.35">
      <c r="A1485" s="2" t="s">
        <v>157</v>
      </c>
      <c r="B1485" s="5">
        <v>45383</v>
      </c>
      <c r="C1485" s="93"/>
      <c r="D1485" s="93">
        <v>51.84</v>
      </c>
      <c r="E1485" s="93">
        <f t="shared" si="23"/>
        <v>51.84</v>
      </c>
      <c r="F1485" s="2" t="s">
        <v>526</v>
      </c>
      <c r="G1485" s="94" t="s">
        <v>524</v>
      </c>
      <c r="H1485" s="94" t="s">
        <v>593</v>
      </c>
      <c r="I1485" s="2" t="str">
        <f>IF(MONTH(B1485)&lt;=Elaborazione!$C$1,G1485&amp;H1485,"")</f>
        <v>Spese generaliRisorse Umane</v>
      </c>
    </row>
    <row r="1486" spans="1:9" ht="13.5" x14ac:dyDescent="0.35">
      <c r="A1486" s="2" t="s">
        <v>615</v>
      </c>
      <c r="B1486" s="5">
        <v>45383</v>
      </c>
      <c r="C1486" s="93">
        <v>2292</v>
      </c>
      <c r="D1486" s="93">
        <v>1722.92</v>
      </c>
      <c r="E1486" s="93">
        <f t="shared" si="23"/>
        <v>-569.07999999999993</v>
      </c>
      <c r="F1486" s="2" t="s">
        <v>512</v>
      </c>
      <c r="G1486" s="94" t="s">
        <v>506</v>
      </c>
      <c r="H1486" s="94" t="s">
        <v>593</v>
      </c>
      <c r="I1486" s="2" t="str">
        <f>IF(MONTH(B1486)&lt;=Elaborazione!$C$1,G1486&amp;H1486,"")</f>
        <v>PersonaleRisorse Umane</v>
      </c>
    </row>
    <row r="1487" spans="1:9" ht="13.5" x14ac:dyDescent="0.35">
      <c r="A1487" s="2" t="s">
        <v>159</v>
      </c>
      <c r="B1487" s="5">
        <v>45383</v>
      </c>
      <c r="C1487" s="93"/>
      <c r="D1487" s="93">
        <v>720.5</v>
      </c>
      <c r="E1487" s="93">
        <f t="shared" si="23"/>
        <v>720.5</v>
      </c>
      <c r="F1487" s="2" t="s">
        <v>520</v>
      </c>
      <c r="G1487" s="94" t="s">
        <v>506</v>
      </c>
      <c r="H1487" s="94" t="s">
        <v>593</v>
      </c>
      <c r="I1487" s="2" t="str">
        <f>IF(MONTH(B1487)&lt;=Elaborazione!$C$1,G1487&amp;H1487,"")</f>
        <v>PersonaleRisorse Umane</v>
      </c>
    </row>
    <row r="1488" spans="1:9" ht="13.5" x14ac:dyDescent="0.35">
      <c r="A1488" s="2" t="s">
        <v>616</v>
      </c>
      <c r="B1488" s="5">
        <v>45383</v>
      </c>
      <c r="C1488" s="93">
        <v>550</v>
      </c>
      <c r="D1488" s="93">
        <v>374.92</v>
      </c>
      <c r="E1488" s="93">
        <f t="shared" si="23"/>
        <v>-175.07999999999998</v>
      </c>
      <c r="F1488" s="2" t="s">
        <v>513</v>
      </c>
      <c r="G1488" s="94" t="s">
        <v>506</v>
      </c>
      <c r="H1488" s="94" t="s">
        <v>593</v>
      </c>
      <c r="I1488" s="2" t="str">
        <f>IF(MONTH(B1488)&lt;=Elaborazione!$C$1,G1488&amp;H1488,"")</f>
        <v>PersonaleRisorse Umane</v>
      </c>
    </row>
    <row r="1489" spans="1:9" ht="13.5" x14ac:dyDescent="0.35">
      <c r="A1489" s="2" t="s">
        <v>617</v>
      </c>
      <c r="B1489" s="5">
        <v>45383</v>
      </c>
      <c r="C1489" s="93">
        <v>1442</v>
      </c>
      <c r="D1489" s="93">
        <v>421.67</v>
      </c>
      <c r="E1489" s="93">
        <f t="shared" si="23"/>
        <v>-1020.3299999999999</v>
      </c>
      <c r="F1489" s="2" t="s">
        <v>534</v>
      </c>
      <c r="G1489" s="2" t="s">
        <v>689</v>
      </c>
      <c r="H1489" s="94" t="s">
        <v>593</v>
      </c>
      <c r="I1489" s="2" t="str">
        <f>IF(MONTH(B1489)&lt;=Elaborazione!$C$1,G1489&amp;H1489,"")</f>
        <v>Imposte e tasseRisorse Umane</v>
      </c>
    </row>
    <row r="1490" spans="1:9" ht="13.5" x14ac:dyDescent="0.35">
      <c r="A1490" s="2" t="s">
        <v>618</v>
      </c>
      <c r="B1490" s="5">
        <v>45383</v>
      </c>
      <c r="C1490" s="93">
        <v>21231</v>
      </c>
      <c r="D1490" s="93">
        <v>20749.740000000002</v>
      </c>
      <c r="E1490" s="93">
        <f t="shared" si="23"/>
        <v>-481.2599999999984</v>
      </c>
      <c r="F1490" s="2" t="s">
        <v>508</v>
      </c>
      <c r="G1490" s="94" t="s">
        <v>506</v>
      </c>
      <c r="H1490" s="94" t="s">
        <v>583</v>
      </c>
      <c r="I1490" s="2" t="str">
        <f>IF(MONTH(B1490)&lt;=Elaborazione!$C$1,G1490&amp;H1490,"")</f>
        <v>PersonaleMarketing</v>
      </c>
    </row>
    <row r="1491" spans="1:9" ht="13.5" x14ac:dyDescent="0.35">
      <c r="A1491" s="2" t="s">
        <v>237</v>
      </c>
      <c r="B1491" s="5">
        <v>45383</v>
      </c>
      <c r="C1491" s="93">
        <v>483</v>
      </c>
      <c r="D1491" s="93"/>
      <c r="E1491" s="93">
        <f t="shared" si="23"/>
        <v>-483</v>
      </c>
      <c r="F1491" s="2" t="s">
        <v>518</v>
      </c>
      <c r="G1491" s="94" t="s">
        <v>506</v>
      </c>
      <c r="H1491" s="94" t="s">
        <v>583</v>
      </c>
      <c r="I1491" s="2" t="str">
        <f>IF(MONTH(B1491)&lt;=Elaborazione!$C$1,G1491&amp;H1491,"")</f>
        <v>PersonaleMarketing</v>
      </c>
    </row>
    <row r="1492" spans="1:9" ht="13.5" x14ac:dyDescent="0.35">
      <c r="A1492" s="2" t="s">
        <v>619</v>
      </c>
      <c r="B1492" s="5">
        <v>45383</v>
      </c>
      <c r="C1492" s="93">
        <v>2397</v>
      </c>
      <c r="D1492" s="93">
        <v>2106.79</v>
      </c>
      <c r="E1492" s="93">
        <f t="shared" si="23"/>
        <v>-290.21000000000004</v>
      </c>
      <c r="F1492" s="2" t="s">
        <v>509</v>
      </c>
      <c r="G1492" s="94" t="s">
        <v>506</v>
      </c>
      <c r="H1492" s="94" t="s">
        <v>583</v>
      </c>
      <c r="I1492" s="2" t="str">
        <f>IF(MONTH(B1492)&lt;=Elaborazione!$C$1,G1492&amp;H1492,"")</f>
        <v>PersonaleMarketing</v>
      </c>
    </row>
    <row r="1493" spans="1:9" ht="13.5" x14ac:dyDescent="0.35">
      <c r="A1493" s="2" t="s">
        <v>238</v>
      </c>
      <c r="B1493" s="5">
        <v>45383</v>
      </c>
      <c r="C1493" s="93">
        <v>53</v>
      </c>
      <c r="D1493" s="93"/>
      <c r="E1493" s="93">
        <f t="shared" si="23"/>
        <v>-53</v>
      </c>
      <c r="F1493" s="2" t="s">
        <v>519</v>
      </c>
      <c r="G1493" s="94" t="s">
        <v>506</v>
      </c>
      <c r="H1493" s="94" t="s">
        <v>583</v>
      </c>
      <c r="I1493" s="2" t="str">
        <f>IF(MONTH(B1493)&lt;=Elaborazione!$C$1,G1493&amp;H1493,"")</f>
        <v>PersonaleMarketing</v>
      </c>
    </row>
    <row r="1494" spans="1:9" ht="13.5" x14ac:dyDescent="0.35">
      <c r="A1494" s="2" t="s">
        <v>337</v>
      </c>
      <c r="B1494" s="5">
        <v>45383</v>
      </c>
      <c r="C1494" s="93"/>
      <c r="D1494" s="93">
        <v>2631.77</v>
      </c>
      <c r="E1494" s="93">
        <f t="shared" si="23"/>
        <v>2631.77</v>
      </c>
      <c r="F1494" s="2" t="s">
        <v>517</v>
      </c>
      <c r="G1494" s="94" t="s">
        <v>506</v>
      </c>
      <c r="H1494" s="94" t="s">
        <v>583</v>
      </c>
      <c r="I1494" s="2" t="str">
        <f>IF(MONTH(B1494)&lt;=Elaborazione!$C$1,G1494&amp;H1494,"")</f>
        <v>PersonaleMarketing</v>
      </c>
    </row>
    <row r="1495" spans="1:9" ht="13.5" x14ac:dyDescent="0.35">
      <c r="A1495" s="2" t="s">
        <v>620</v>
      </c>
      <c r="B1495" s="5">
        <v>45383</v>
      </c>
      <c r="C1495" s="93">
        <v>9722</v>
      </c>
      <c r="D1495" s="93">
        <v>3659.38</v>
      </c>
      <c r="E1495" s="93">
        <f t="shared" si="23"/>
        <v>-6062.62</v>
      </c>
      <c r="F1495" s="2" t="s">
        <v>510</v>
      </c>
      <c r="G1495" s="94" t="s">
        <v>506</v>
      </c>
      <c r="H1495" s="94" t="s">
        <v>583</v>
      </c>
      <c r="I1495" s="2" t="str">
        <f>IF(MONTH(B1495)&lt;=Elaborazione!$C$1,G1495&amp;H1495,"")</f>
        <v>PersonaleMarketing</v>
      </c>
    </row>
    <row r="1496" spans="1:9" ht="13.5" x14ac:dyDescent="0.35">
      <c r="A1496" s="2" t="s">
        <v>621</v>
      </c>
      <c r="B1496" s="5">
        <v>45383</v>
      </c>
      <c r="C1496" s="93">
        <v>429</v>
      </c>
      <c r="D1496" s="93">
        <v>-1127.95</v>
      </c>
      <c r="E1496" s="93">
        <f t="shared" si="23"/>
        <v>-1556.95</v>
      </c>
      <c r="F1496" s="2" t="s">
        <v>514</v>
      </c>
      <c r="G1496" s="94" t="s">
        <v>506</v>
      </c>
      <c r="H1496" s="94" t="s">
        <v>583</v>
      </c>
      <c r="I1496" s="2" t="str">
        <f>IF(MONTH(B1496)&lt;=Elaborazione!$C$1,G1496&amp;H1496,"")</f>
        <v>PersonaleMarketing</v>
      </c>
    </row>
    <row r="1497" spans="1:9" ht="13.5" x14ac:dyDescent="0.35">
      <c r="A1497" s="2" t="s">
        <v>622</v>
      </c>
      <c r="B1497" s="5">
        <v>45383</v>
      </c>
      <c r="C1497" s="93">
        <v>190</v>
      </c>
      <c r="D1497" s="93">
        <v>131.24</v>
      </c>
      <c r="E1497" s="93">
        <f t="shared" si="23"/>
        <v>-58.759999999999991</v>
      </c>
      <c r="F1497" s="2" t="s">
        <v>511</v>
      </c>
      <c r="G1497" s="94" t="s">
        <v>506</v>
      </c>
      <c r="H1497" s="94" t="s">
        <v>583</v>
      </c>
      <c r="I1497" s="2" t="str">
        <f>IF(MONTH(B1497)&lt;=Elaborazione!$C$1,G1497&amp;H1497,"")</f>
        <v>PersonaleMarketing</v>
      </c>
    </row>
    <row r="1498" spans="1:9" ht="13.5" x14ac:dyDescent="0.35">
      <c r="A1498" s="2" t="s">
        <v>623</v>
      </c>
      <c r="B1498" s="5">
        <v>45383</v>
      </c>
      <c r="C1498" s="93">
        <v>180</v>
      </c>
      <c r="D1498" s="93">
        <v>584</v>
      </c>
      <c r="E1498" s="93">
        <f t="shared" si="23"/>
        <v>404</v>
      </c>
      <c r="F1498" s="2" t="s">
        <v>515</v>
      </c>
      <c r="G1498" s="94" t="s">
        <v>506</v>
      </c>
      <c r="H1498" s="94" t="s">
        <v>583</v>
      </c>
      <c r="I1498" s="2" t="str">
        <f>IF(MONTH(B1498)&lt;=Elaborazione!$C$1,G1498&amp;H1498,"")</f>
        <v>PersonaleMarketing</v>
      </c>
    </row>
    <row r="1499" spans="1:9" ht="13.5" x14ac:dyDescent="0.35">
      <c r="A1499" s="2" t="s">
        <v>624</v>
      </c>
      <c r="B1499" s="5">
        <v>45383</v>
      </c>
      <c r="C1499" s="93">
        <v>1233</v>
      </c>
      <c r="D1499" s="93">
        <v>5417.41</v>
      </c>
      <c r="E1499" s="93">
        <f t="shared" si="23"/>
        <v>4184.41</v>
      </c>
      <c r="F1499" s="2" t="s">
        <v>523</v>
      </c>
      <c r="G1499" s="94" t="s">
        <v>506</v>
      </c>
      <c r="H1499" s="94" t="s">
        <v>583</v>
      </c>
      <c r="I1499" s="2" t="str">
        <f>IF(MONTH(B1499)&lt;=Elaborazione!$C$1,G1499&amp;H1499,"")</f>
        <v>PersonaleMarketing</v>
      </c>
    </row>
    <row r="1500" spans="1:9" ht="13.5" x14ac:dyDescent="0.35">
      <c r="A1500" s="2" t="s">
        <v>338</v>
      </c>
      <c r="B1500" s="5">
        <v>45383</v>
      </c>
      <c r="C1500" s="93"/>
      <c r="D1500" s="93">
        <v>193.46</v>
      </c>
      <c r="E1500" s="93">
        <f t="shared" si="23"/>
        <v>193.46</v>
      </c>
      <c r="F1500" s="2" t="s">
        <v>548</v>
      </c>
      <c r="G1500" s="94" t="s">
        <v>540</v>
      </c>
      <c r="H1500" s="94" t="s">
        <v>583</v>
      </c>
      <c r="I1500" s="2" t="str">
        <f>IF(MONTH(B1500)&lt;=Elaborazione!$C$1,G1500&amp;H1500,"")</f>
        <v>Consulenze &amp; serviziMarketing</v>
      </c>
    </row>
    <row r="1501" spans="1:9" ht="13.5" x14ac:dyDescent="0.35">
      <c r="A1501" s="2" t="s">
        <v>306</v>
      </c>
      <c r="B1501" s="5">
        <v>45383</v>
      </c>
      <c r="C1501" s="93">
        <v>76972.666666666672</v>
      </c>
      <c r="D1501" s="93">
        <v>43740.1</v>
      </c>
      <c r="E1501" s="93">
        <f t="shared" si="23"/>
        <v>-33232.566666666673</v>
      </c>
      <c r="F1501" s="2" t="s">
        <v>547</v>
      </c>
      <c r="G1501" s="94" t="s">
        <v>540</v>
      </c>
      <c r="H1501" s="94" t="s">
        <v>583</v>
      </c>
      <c r="I1501" s="2" t="str">
        <f>IF(MONTH(B1501)&lt;=Elaborazione!$C$1,G1501&amp;H1501,"")</f>
        <v>Consulenze &amp; serviziMarketing</v>
      </c>
    </row>
    <row r="1502" spans="1:9" ht="13.5" x14ac:dyDescent="0.35">
      <c r="A1502" s="2" t="s">
        <v>340</v>
      </c>
      <c r="B1502" s="5">
        <v>45383</v>
      </c>
      <c r="C1502" s="93"/>
      <c r="D1502" s="93">
        <v>525.82000000000005</v>
      </c>
      <c r="E1502" s="93">
        <f t="shared" si="23"/>
        <v>525.82000000000005</v>
      </c>
      <c r="F1502" s="2" t="s">
        <v>571</v>
      </c>
      <c r="G1502" s="94" t="s">
        <v>570</v>
      </c>
      <c r="H1502" s="94" t="s">
        <v>583</v>
      </c>
      <c r="I1502" s="2" t="str">
        <f>IF(MONTH(B1502)&lt;=Elaborazione!$C$1,G1502&amp;H1502,"")</f>
        <v>FormazioneMarketing</v>
      </c>
    </row>
    <row r="1503" spans="1:9" ht="13.5" x14ac:dyDescent="0.35">
      <c r="A1503" s="2" t="s">
        <v>342</v>
      </c>
      <c r="B1503" s="5">
        <v>45383</v>
      </c>
      <c r="C1503" s="93"/>
      <c r="D1503" s="93">
        <v>-302.17</v>
      </c>
      <c r="E1503" s="93">
        <f t="shared" si="23"/>
        <v>-302.17</v>
      </c>
      <c r="F1503" s="2" t="s">
        <v>573</v>
      </c>
      <c r="G1503" s="94" t="s">
        <v>570</v>
      </c>
      <c r="H1503" s="94" t="s">
        <v>583</v>
      </c>
      <c r="I1503" s="2" t="str">
        <f>IF(MONTH(B1503)&lt;=Elaborazione!$C$1,G1503&amp;H1503,"")</f>
        <v>FormazioneMarketing</v>
      </c>
    </row>
    <row r="1504" spans="1:9" ht="13.5" x14ac:dyDescent="0.35">
      <c r="A1504" s="2" t="s">
        <v>343</v>
      </c>
      <c r="B1504" s="5">
        <v>45383</v>
      </c>
      <c r="C1504" s="93"/>
      <c r="D1504" s="93">
        <v>231</v>
      </c>
      <c r="E1504" s="93">
        <f t="shared" si="23"/>
        <v>231</v>
      </c>
      <c r="F1504" s="2" t="s">
        <v>553</v>
      </c>
      <c r="G1504" s="94" t="s">
        <v>550</v>
      </c>
      <c r="H1504" s="94" t="s">
        <v>583</v>
      </c>
      <c r="I1504" s="2" t="str">
        <f>IF(MONTH(B1504)&lt;=Elaborazione!$C$1,G1504&amp;H1504,"")</f>
        <v>Spese promozionaliMarketing</v>
      </c>
    </row>
    <row r="1505" spans="1:9" ht="13.5" x14ac:dyDescent="0.35">
      <c r="A1505" s="2" t="s">
        <v>344</v>
      </c>
      <c r="B1505" s="5">
        <v>45383</v>
      </c>
      <c r="C1505" s="93"/>
      <c r="D1505" s="93">
        <v>25.91</v>
      </c>
      <c r="E1505" s="93">
        <f t="shared" si="23"/>
        <v>25.91</v>
      </c>
      <c r="F1505" s="2" t="s">
        <v>526</v>
      </c>
      <c r="G1505" s="94" t="s">
        <v>524</v>
      </c>
      <c r="H1505" s="94" t="s">
        <v>583</v>
      </c>
      <c r="I1505" s="2" t="str">
        <f>IF(MONTH(B1505)&lt;=Elaborazione!$C$1,G1505&amp;H1505,"")</f>
        <v>Spese generaliMarketing</v>
      </c>
    </row>
    <row r="1506" spans="1:9" ht="13.5" x14ac:dyDescent="0.35">
      <c r="A1506" s="2" t="s">
        <v>625</v>
      </c>
      <c r="B1506" s="5">
        <v>45383</v>
      </c>
      <c r="C1506" s="93">
        <v>2292</v>
      </c>
      <c r="D1506" s="93">
        <v>1555.54</v>
      </c>
      <c r="E1506" s="93">
        <f t="shared" si="23"/>
        <v>-736.46</v>
      </c>
      <c r="F1506" s="2" t="s">
        <v>512</v>
      </c>
      <c r="G1506" s="94" t="s">
        <v>506</v>
      </c>
      <c r="H1506" s="94" t="s">
        <v>583</v>
      </c>
      <c r="I1506" s="2" t="str">
        <f>IF(MONTH(B1506)&lt;=Elaborazione!$C$1,G1506&amp;H1506,"")</f>
        <v>PersonaleMarketing</v>
      </c>
    </row>
    <row r="1507" spans="1:9" ht="13.5" x14ac:dyDescent="0.35">
      <c r="A1507" s="2" t="s">
        <v>160</v>
      </c>
      <c r="B1507" s="5">
        <v>45383</v>
      </c>
      <c r="C1507" s="93"/>
      <c r="D1507" s="93">
        <v>392.75</v>
      </c>
      <c r="E1507" s="93">
        <f t="shared" si="23"/>
        <v>392.75</v>
      </c>
      <c r="F1507" s="2" t="s">
        <v>520</v>
      </c>
      <c r="G1507" s="94" t="s">
        <v>506</v>
      </c>
      <c r="H1507" s="94" t="s">
        <v>583</v>
      </c>
      <c r="I1507" s="2" t="str">
        <f>IF(MONTH(B1507)&lt;=Elaborazione!$C$1,G1507&amp;H1507,"")</f>
        <v>PersonaleMarketing</v>
      </c>
    </row>
    <row r="1508" spans="1:9" ht="13.5" x14ac:dyDescent="0.35">
      <c r="A1508" s="2" t="s">
        <v>626</v>
      </c>
      <c r="B1508" s="5">
        <v>45383</v>
      </c>
      <c r="C1508" s="93">
        <v>550</v>
      </c>
      <c r="D1508" s="93">
        <v>1168.53</v>
      </c>
      <c r="E1508" s="93">
        <f t="shared" si="23"/>
        <v>618.53</v>
      </c>
      <c r="F1508" s="2" t="s">
        <v>513</v>
      </c>
      <c r="G1508" s="94" t="s">
        <v>506</v>
      </c>
      <c r="H1508" s="94" t="s">
        <v>583</v>
      </c>
      <c r="I1508" s="2" t="str">
        <f>IF(MONTH(B1508)&lt;=Elaborazione!$C$1,G1508&amp;H1508,"")</f>
        <v>PersonaleMarketing</v>
      </c>
    </row>
    <row r="1509" spans="1:9" ht="13.5" x14ac:dyDescent="0.35">
      <c r="A1509" s="2" t="s">
        <v>347</v>
      </c>
      <c r="B1509" s="5">
        <v>45383</v>
      </c>
      <c r="C1509" s="93"/>
      <c r="D1509" s="93">
        <v>-645.04999999999995</v>
      </c>
      <c r="E1509" s="93">
        <f t="shared" si="23"/>
        <v>-645.04999999999995</v>
      </c>
      <c r="F1509" s="2" t="s">
        <v>578</v>
      </c>
      <c r="G1509" s="94" t="s">
        <v>504</v>
      </c>
      <c r="H1509" s="94" t="s">
        <v>583</v>
      </c>
      <c r="I1509" s="2" t="str">
        <f>IF(MONTH(B1509)&lt;=Elaborazione!$C$1,G1509&amp;H1509,"")</f>
        <v>AllocazioniMarketing</v>
      </c>
    </row>
    <row r="1510" spans="1:9" ht="13.5" x14ac:dyDescent="0.35">
      <c r="A1510" s="2" t="s">
        <v>627</v>
      </c>
      <c r="B1510" s="5">
        <v>45383</v>
      </c>
      <c r="C1510" s="93">
        <v>4797</v>
      </c>
      <c r="D1510" s="93">
        <v>5070.03</v>
      </c>
      <c r="E1510" s="93">
        <f t="shared" si="23"/>
        <v>273.02999999999975</v>
      </c>
      <c r="F1510" s="2" t="s">
        <v>508</v>
      </c>
      <c r="G1510" s="94" t="s">
        <v>506</v>
      </c>
      <c r="H1510" s="94" t="s">
        <v>583</v>
      </c>
      <c r="I1510" s="2" t="str">
        <f>IF(MONTH(B1510)&lt;=Elaborazione!$C$1,G1510&amp;H1510,"")</f>
        <v>PersonaleMarketing</v>
      </c>
    </row>
    <row r="1511" spans="1:9" ht="13.5" x14ac:dyDescent="0.35">
      <c r="A1511" s="2" t="s">
        <v>239</v>
      </c>
      <c r="B1511" s="5">
        <v>45383</v>
      </c>
      <c r="C1511" s="93">
        <v>242</v>
      </c>
      <c r="D1511" s="93"/>
      <c r="E1511" s="93">
        <f t="shared" si="23"/>
        <v>-242</v>
      </c>
      <c r="F1511" s="2" t="s">
        <v>518</v>
      </c>
      <c r="G1511" s="94" t="s">
        <v>506</v>
      </c>
      <c r="H1511" s="2" t="s">
        <v>583</v>
      </c>
      <c r="I1511" s="2" t="str">
        <f>IF(MONTH(B1511)&lt;=Elaborazione!$C$1,G1511&amp;H1511,"")</f>
        <v>PersonaleMarketing</v>
      </c>
    </row>
    <row r="1512" spans="1:9" ht="13.5" x14ac:dyDescent="0.35">
      <c r="A1512" s="2" t="s">
        <v>628</v>
      </c>
      <c r="B1512" s="5">
        <v>45383</v>
      </c>
      <c r="C1512" s="93">
        <v>742</v>
      </c>
      <c r="D1512" s="93">
        <v>747.76</v>
      </c>
      <c r="E1512" s="93">
        <f t="shared" si="23"/>
        <v>5.7599999999999909</v>
      </c>
      <c r="F1512" s="2" t="s">
        <v>509</v>
      </c>
      <c r="G1512" s="94" t="s">
        <v>506</v>
      </c>
      <c r="H1512" s="2" t="s">
        <v>583</v>
      </c>
      <c r="I1512" s="2" t="str">
        <f>IF(MONTH(B1512)&lt;=Elaborazione!$C$1,G1512&amp;H1512,"")</f>
        <v>PersonaleMarketing</v>
      </c>
    </row>
    <row r="1513" spans="1:9" ht="13.5" x14ac:dyDescent="0.35">
      <c r="A1513" s="2" t="s">
        <v>240</v>
      </c>
      <c r="B1513" s="5">
        <v>45383</v>
      </c>
      <c r="C1513" s="93">
        <v>12</v>
      </c>
      <c r="D1513" s="93"/>
      <c r="E1513" s="93">
        <f t="shared" si="23"/>
        <v>-12</v>
      </c>
      <c r="F1513" s="2" t="s">
        <v>519</v>
      </c>
      <c r="G1513" s="94" t="s">
        <v>506</v>
      </c>
      <c r="H1513" s="2" t="s">
        <v>583</v>
      </c>
      <c r="I1513" s="2" t="str">
        <f>IF(MONTH(B1513)&lt;=Elaborazione!$C$1,G1513&amp;H1513,"")</f>
        <v>PersonaleMarketing</v>
      </c>
    </row>
    <row r="1514" spans="1:9" ht="13.5" x14ac:dyDescent="0.35">
      <c r="A1514" s="2" t="s">
        <v>629</v>
      </c>
      <c r="B1514" s="5">
        <v>45383</v>
      </c>
      <c r="C1514" s="93">
        <v>2330</v>
      </c>
      <c r="D1514" s="93">
        <v>539.79</v>
      </c>
      <c r="E1514" s="93">
        <f t="shared" si="23"/>
        <v>-1790.21</v>
      </c>
      <c r="F1514" s="2" t="s">
        <v>510</v>
      </c>
      <c r="G1514" s="94" t="s">
        <v>506</v>
      </c>
      <c r="H1514" s="2" t="s">
        <v>583</v>
      </c>
      <c r="I1514" s="2" t="str">
        <f>IF(MONTH(B1514)&lt;=Elaborazione!$C$1,G1514&amp;H1514,"")</f>
        <v>PersonaleMarketing</v>
      </c>
    </row>
    <row r="1515" spans="1:9" ht="13.5" x14ac:dyDescent="0.35">
      <c r="A1515" s="2" t="s">
        <v>630</v>
      </c>
      <c r="B1515" s="5">
        <v>45383</v>
      </c>
      <c r="C1515" s="93">
        <v>100</v>
      </c>
      <c r="D1515" s="93">
        <v>327.47000000000003</v>
      </c>
      <c r="E1515" s="93">
        <f t="shared" si="23"/>
        <v>227.47000000000003</v>
      </c>
      <c r="F1515" s="2" t="s">
        <v>514</v>
      </c>
      <c r="G1515" s="94" t="s">
        <v>506</v>
      </c>
      <c r="H1515" s="2" t="s">
        <v>583</v>
      </c>
      <c r="I1515" s="2" t="str">
        <f>IF(MONTH(B1515)&lt;=Elaborazione!$C$1,G1515&amp;H1515,"")</f>
        <v>PersonaleMarketing</v>
      </c>
    </row>
    <row r="1516" spans="1:9" ht="13.5" x14ac:dyDescent="0.35">
      <c r="A1516" s="2" t="s">
        <v>631</v>
      </c>
      <c r="B1516" s="5">
        <v>45383</v>
      </c>
      <c r="C1516" s="93">
        <v>20</v>
      </c>
      <c r="D1516" s="93">
        <v>2.3700000000000188</v>
      </c>
      <c r="E1516" s="93">
        <f t="shared" si="23"/>
        <v>-17.629999999999981</v>
      </c>
      <c r="F1516" s="2" t="s">
        <v>511</v>
      </c>
      <c r="G1516" s="94" t="s">
        <v>506</v>
      </c>
      <c r="H1516" s="2" t="s">
        <v>583</v>
      </c>
      <c r="I1516" s="2" t="str">
        <f>IF(MONTH(B1516)&lt;=Elaborazione!$C$1,G1516&amp;H1516,"")</f>
        <v>PersonaleMarketing</v>
      </c>
    </row>
    <row r="1517" spans="1:9" ht="13.5" x14ac:dyDescent="0.35">
      <c r="A1517" s="2" t="s">
        <v>632</v>
      </c>
      <c r="B1517" s="5">
        <v>45383</v>
      </c>
      <c r="C1517" s="93">
        <v>50</v>
      </c>
      <c r="D1517" s="93">
        <v>6.8499999999999943</v>
      </c>
      <c r="E1517" s="93">
        <f t="shared" si="23"/>
        <v>-43.150000000000006</v>
      </c>
      <c r="F1517" s="2" t="s">
        <v>515</v>
      </c>
      <c r="G1517" s="94" t="s">
        <v>506</v>
      </c>
      <c r="H1517" s="2" t="s">
        <v>583</v>
      </c>
      <c r="I1517" s="2" t="str">
        <f>IF(MONTH(B1517)&lt;=Elaborazione!$C$1,G1517&amp;H1517,"")</f>
        <v>PersonaleMarketing</v>
      </c>
    </row>
    <row r="1518" spans="1:9" ht="13.5" x14ac:dyDescent="0.35">
      <c r="A1518" s="2" t="s">
        <v>633</v>
      </c>
      <c r="B1518" s="5">
        <v>45383</v>
      </c>
      <c r="C1518" s="93">
        <v>1167</v>
      </c>
      <c r="D1518" s="93">
        <v>4906.95</v>
      </c>
      <c r="E1518" s="93">
        <f t="shared" si="23"/>
        <v>3739.95</v>
      </c>
      <c r="F1518" s="2" t="s">
        <v>523</v>
      </c>
      <c r="G1518" s="94" t="s">
        <v>506</v>
      </c>
      <c r="H1518" s="2" t="s">
        <v>583</v>
      </c>
      <c r="I1518" s="2" t="str">
        <f>IF(MONTH(B1518)&lt;=Elaborazione!$C$1,G1518&amp;H1518,"")</f>
        <v>PersonaleMarketing</v>
      </c>
    </row>
    <row r="1519" spans="1:9" ht="13.5" x14ac:dyDescent="0.35">
      <c r="A1519" s="2" t="s">
        <v>349</v>
      </c>
      <c r="B1519" s="5">
        <v>45383</v>
      </c>
      <c r="C1519" s="93"/>
      <c r="D1519" s="93">
        <v>550</v>
      </c>
      <c r="E1519" s="93">
        <f t="shared" si="23"/>
        <v>550</v>
      </c>
      <c r="F1519" s="2" t="s">
        <v>564</v>
      </c>
      <c r="G1519" s="94" t="s">
        <v>524</v>
      </c>
      <c r="H1519" s="2" t="s">
        <v>583</v>
      </c>
      <c r="I1519" s="2" t="str">
        <f>IF(MONTH(B1519)&lt;=Elaborazione!$C$1,G1519&amp;H1519,"")</f>
        <v>Spese generaliMarketing</v>
      </c>
    </row>
    <row r="1520" spans="1:9" ht="13.5" x14ac:dyDescent="0.35">
      <c r="A1520" s="2" t="s">
        <v>307</v>
      </c>
      <c r="B1520" s="5">
        <v>45383</v>
      </c>
      <c r="C1520" s="93"/>
      <c r="D1520" s="93">
        <v>7968.32</v>
      </c>
      <c r="E1520" s="93">
        <f t="shared" si="23"/>
        <v>7968.32</v>
      </c>
      <c r="F1520" s="2" t="s">
        <v>553</v>
      </c>
      <c r="G1520" s="94" t="s">
        <v>550</v>
      </c>
      <c r="H1520" s="2" t="s">
        <v>583</v>
      </c>
      <c r="I1520" s="2" t="str">
        <f>IF(MONTH(B1520)&lt;=Elaborazione!$C$1,G1520&amp;H1520,"")</f>
        <v>Spese promozionaliMarketing</v>
      </c>
    </row>
    <row r="1521" spans="1:9" ht="13.5" x14ac:dyDescent="0.35">
      <c r="A1521" s="2" t="s">
        <v>216</v>
      </c>
      <c r="B1521" s="5">
        <v>45383</v>
      </c>
      <c r="C1521" s="93">
        <v>37000</v>
      </c>
      <c r="D1521" s="93">
        <v>0</v>
      </c>
      <c r="E1521" s="93">
        <f t="shared" si="23"/>
        <v>-37000</v>
      </c>
      <c r="F1521" s="2" t="s">
        <v>560</v>
      </c>
      <c r="G1521" s="94" t="s">
        <v>550</v>
      </c>
      <c r="H1521" s="2" t="s">
        <v>583</v>
      </c>
      <c r="I1521" s="2" t="str">
        <f>IF(MONTH(B1521)&lt;=Elaborazione!$C$1,G1521&amp;H1521,"")</f>
        <v>Spese promozionaliMarketing</v>
      </c>
    </row>
    <row r="1522" spans="1:9" ht="13.5" x14ac:dyDescent="0.35">
      <c r="A1522" s="2" t="s">
        <v>214</v>
      </c>
      <c r="B1522" s="5">
        <v>45383</v>
      </c>
      <c r="C1522" s="93">
        <v>32576</v>
      </c>
      <c r="D1522" s="93">
        <v>16154.38</v>
      </c>
      <c r="E1522" s="93">
        <f t="shared" si="23"/>
        <v>-16421.620000000003</v>
      </c>
      <c r="F1522" s="2" t="s">
        <v>552</v>
      </c>
      <c r="G1522" s="94" t="s">
        <v>550</v>
      </c>
      <c r="H1522" s="2" t="s">
        <v>583</v>
      </c>
      <c r="I1522" s="2" t="str">
        <f>IF(MONTH(B1522)&lt;=Elaborazione!$C$1,G1522&amp;H1522,"")</f>
        <v>Spese promozionaliMarketing</v>
      </c>
    </row>
    <row r="1523" spans="1:9" ht="13.5" x14ac:dyDescent="0.35">
      <c r="A1523" s="2" t="s">
        <v>634</v>
      </c>
      <c r="B1523" s="5">
        <v>45383</v>
      </c>
      <c r="C1523" s="93">
        <v>1067</v>
      </c>
      <c r="D1523" s="93">
        <v>758.06</v>
      </c>
      <c r="E1523" s="93">
        <f t="shared" si="23"/>
        <v>-308.94000000000005</v>
      </c>
      <c r="F1523" s="2" t="s">
        <v>512</v>
      </c>
      <c r="G1523" s="94" t="s">
        <v>506</v>
      </c>
      <c r="H1523" s="2" t="s">
        <v>583</v>
      </c>
      <c r="I1523" s="2" t="str">
        <f>IF(MONTH(B1523)&lt;=Elaborazione!$C$1,G1523&amp;H1523,"")</f>
        <v>PersonaleMarketing</v>
      </c>
    </row>
    <row r="1524" spans="1:9" ht="13.5" x14ac:dyDescent="0.35">
      <c r="A1524" s="2" t="s">
        <v>161</v>
      </c>
      <c r="B1524" s="5">
        <v>45383</v>
      </c>
      <c r="C1524" s="93"/>
      <c r="D1524" s="93">
        <v>110</v>
      </c>
      <c r="E1524" s="93">
        <f t="shared" si="23"/>
        <v>110</v>
      </c>
      <c r="F1524" s="2" t="s">
        <v>520</v>
      </c>
      <c r="G1524" s="94" t="s">
        <v>506</v>
      </c>
      <c r="H1524" s="2" t="s">
        <v>583</v>
      </c>
      <c r="I1524" s="2" t="str">
        <f>IF(MONTH(B1524)&lt;=Elaborazione!$C$1,G1524&amp;H1524,"")</f>
        <v>PersonaleMarketing</v>
      </c>
    </row>
    <row r="1525" spans="1:9" ht="13.5" x14ac:dyDescent="0.35">
      <c r="A1525" s="2" t="s">
        <v>635</v>
      </c>
      <c r="B1525" s="5">
        <v>45383</v>
      </c>
      <c r="C1525" s="93">
        <v>275</v>
      </c>
      <c r="D1525" s="93">
        <v>701.04</v>
      </c>
      <c r="E1525" s="93">
        <f t="shared" si="23"/>
        <v>426.03999999999996</v>
      </c>
      <c r="F1525" s="2" t="s">
        <v>513</v>
      </c>
      <c r="G1525" s="94" t="s">
        <v>506</v>
      </c>
      <c r="H1525" s="2" t="s">
        <v>583</v>
      </c>
      <c r="I1525" s="2" t="str">
        <f>IF(MONTH(B1525)&lt;=Elaborazione!$C$1,G1525&amp;H1525,"")</f>
        <v>PersonaleMarketing</v>
      </c>
    </row>
    <row r="1526" spans="1:9" ht="13.5" x14ac:dyDescent="0.35">
      <c r="A1526" s="2" t="s">
        <v>636</v>
      </c>
      <c r="B1526" s="5">
        <v>45383</v>
      </c>
      <c r="C1526" s="93">
        <v>4892</v>
      </c>
      <c r="D1526" s="93">
        <v>5423.1</v>
      </c>
      <c r="E1526" s="93">
        <f t="shared" si="23"/>
        <v>531.10000000000036</v>
      </c>
      <c r="F1526" s="2" t="s">
        <v>508</v>
      </c>
      <c r="G1526" s="94" t="s">
        <v>506</v>
      </c>
      <c r="H1526" s="2" t="s">
        <v>583</v>
      </c>
      <c r="I1526" s="2" t="str">
        <f>IF(MONTH(B1526)&lt;=Elaborazione!$C$1,G1526&amp;H1526,"")</f>
        <v>PersonaleMarketing</v>
      </c>
    </row>
    <row r="1527" spans="1:9" ht="13.5" x14ac:dyDescent="0.35">
      <c r="A1527" s="2" t="s">
        <v>241</v>
      </c>
      <c r="B1527" s="5">
        <v>45383</v>
      </c>
      <c r="C1527" s="93">
        <v>242</v>
      </c>
      <c r="D1527" s="93"/>
      <c r="E1527" s="93">
        <f t="shared" si="23"/>
        <v>-242</v>
      </c>
      <c r="F1527" s="2" t="s">
        <v>518</v>
      </c>
      <c r="G1527" s="94" t="s">
        <v>506</v>
      </c>
      <c r="H1527" s="2" t="s">
        <v>583</v>
      </c>
      <c r="I1527" s="2" t="str">
        <f>IF(MONTH(B1527)&lt;=Elaborazione!$C$1,G1527&amp;H1527,"")</f>
        <v>PersonaleMarketing</v>
      </c>
    </row>
    <row r="1528" spans="1:9" ht="13.5" x14ac:dyDescent="0.35">
      <c r="A1528" s="2" t="s">
        <v>637</v>
      </c>
      <c r="B1528" s="5">
        <v>45383</v>
      </c>
      <c r="C1528" s="93">
        <v>757</v>
      </c>
      <c r="D1528" s="93">
        <v>815.05</v>
      </c>
      <c r="E1528" s="93">
        <f t="shared" si="23"/>
        <v>58.049999999999955</v>
      </c>
      <c r="F1528" s="2" t="s">
        <v>509</v>
      </c>
      <c r="G1528" s="94" t="s">
        <v>506</v>
      </c>
      <c r="H1528" s="2" t="s">
        <v>583</v>
      </c>
      <c r="I1528" s="2" t="str">
        <f>IF(MONTH(B1528)&lt;=Elaborazione!$C$1,G1528&amp;H1528,"")</f>
        <v>PersonaleMarketing</v>
      </c>
    </row>
    <row r="1529" spans="1:9" ht="13.5" x14ac:dyDescent="0.35">
      <c r="A1529" s="2" t="s">
        <v>242</v>
      </c>
      <c r="B1529" s="5">
        <v>45383</v>
      </c>
      <c r="C1529" s="93">
        <v>12</v>
      </c>
      <c r="D1529" s="93"/>
      <c r="E1529" s="93">
        <f t="shared" si="23"/>
        <v>-12</v>
      </c>
      <c r="F1529" s="2" t="s">
        <v>519</v>
      </c>
      <c r="G1529" s="94" t="s">
        <v>506</v>
      </c>
      <c r="H1529" s="2" t="s">
        <v>583</v>
      </c>
      <c r="I1529" s="2" t="str">
        <f>IF(MONTH(B1529)&lt;=Elaborazione!$C$1,G1529&amp;H1529,"")</f>
        <v>PersonaleMarketing</v>
      </c>
    </row>
    <row r="1530" spans="1:9" ht="13.5" x14ac:dyDescent="0.35">
      <c r="A1530" s="2" t="s">
        <v>638</v>
      </c>
      <c r="B1530" s="5">
        <v>45383</v>
      </c>
      <c r="C1530" s="93">
        <v>2375</v>
      </c>
      <c r="D1530" s="93">
        <v>457.0399999999994</v>
      </c>
      <c r="E1530" s="93">
        <f t="shared" si="23"/>
        <v>-1917.9600000000005</v>
      </c>
      <c r="F1530" s="2" t="s">
        <v>510</v>
      </c>
      <c r="G1530" s="94" t="s">
        <v>506</v>
      </c>
      <c r="H1530" s="2" t="s">
        <v>583</v>
      </c>
      <c r="I1530" s="2" t="str">
        <f>IF(MONTH(B1530)&lt;=Elaborazione!$C$1,G1530&amp;H1530,"")</f>
        <v>PersonaleMarketing</v>
      </c>
    </row>
    <row r="1531" spans="1:9" ht="13.5" x14ac:dyDescent="0.35">
      <c r="A1531" s="2" t="s">
        <v>639</v>
      </c>
      <c r="B1531" s="5">
        <v>45383</v>
      </c>
      <c r="C1531" s="93">
        <v>102</v>
      </c>
      <c r="D1531" s="93">
        <v>356.94</v>
      </c>
      <c r="E1531" s="93">
        <f t="shared" si="23"/>
        <v>254.94</v>
      </c>
      <c r="F1531" s="2" t="s">
        <v>514</v>
      </c>
      <c r="G1531" s="94" t="s">
        <v>506</v>
      </c>
      <c r="H1531" s="2" t="s">
        <v>583</v>
      </c>
      <c r="I1531" s="2" t="str">
        <f>IF(MONTH(B1531)&lt;=Elaborazione!$C$1,G1531&amp;H1531,"")</f>
        <v>PersonaleMarketing</v>
      </c>
    </row>
    <row r="1532" spans="1:9" ht="13.5" x14ac:dyDescent="0.35">
      <c r="A1532" s="2" t="s">
        <v>640</v>
      </c>
      <c r="B1532" s="5">
        <v>45383</v>
      </c>
      <c r="C1532" s="93">
        <v>20</v>
      </c>
      <c r="D1532" s="93">
        <v>2.3700000000000188</v>
      </c>
      <c r="E1532" s="93">
        <f t="shared" si="23"/>
        <v>-17.629999999999981</v>
      </c>
      <c r="F1532" s="2" t="s">
        <v>511</v>
      </c>
      <c r="G1532" s="94" t="s">
        <v>506</v>
      </c>
      <c r="H1532" s="2" t="s">
        <v>583</v>
      </c>
      <c r="I1532" s="2" t="str">
        <f>IF(MONTH(B1532)&lt;=Elaborazione!$C$1,G1532&amp;H1532,"")</f>
        <v>PersonaleMarketing</v>
      </c>
    </row>
    <row r="1533" spans="1:9" ht="13.5" x14ac:dyDescent="0.35">
      <c r="A1533" s="2" t="s">
        <v>641</v>
      </c>
      <c r="B1533" s="5">
        <v>45383</v>
      </c>
      <c r="C1533" s="93">
        <v>50</v>
      </c>
      <c r="D1533" s="93"/>
      <c r="E1533" s="93">
        <f t="shared" si="23"/>
        <v>-50</v>
      </c>
      <c r="F1533" s="2" t="s">
        <v>515</v>
      </c>
      <c r="G1533" s="94" t="s">
        <v>506</v>
      </c>
      <c r="H1533" s="2" t="s">
        <v>583</v>
      </c>
      <c r="I1533" s="2" t="str">
        <f>IF(MONTH(B1533)&lt;=Elaborazione!$C$1,G1533&amp;H1533,"")</f>
        <v>PersonaleMarketing</v>
      </c>
    </row>
    <row r="1534" spans="1:9" ht="13.5" x14ac:dyDescent="0.35">
      <c r="A1534" s="2" t="s">
        <v>642</v>
      </c>
      <c r="B1534" s="5">
        <v>45383</v>
      </c>
      <c r="C1534" s="93">
        <v>1167</v>
      </c>
      <c r="D1534" s="93">
        <v>2479.64</v>
      </c>
      <c r="E1534" s="93">
        <f t="shared" si="23"/>
        <v>1312.6399999999999</v>
      </c>
      <c r="F1534" s="2" t="s">
        <v>523</v>
      </c>
      <c r="G1534" s="94" t="s">
        <v>506</v>
      </c>
      <c r="H1534" s="2" t="s">
        <v>583</v>
      </c>
      <c r="I1534" s="2" t="str">
        <f>IF(MONTH(B1534)&lt;=Elaborazione!$C$1,G1534&amp;H1534,"")</f>
        <v>PersonaleMarketing</v>
      </c>
    </row>
    <row r="1535" spans="1:9" ht="13.5" x14ac:dyDescent="0.35">
      <c r="A1535" s="2" t="s">
        <v>353</v>
      </c>
      <c r="B1535" s="5">
        <v>45383</v>
      </c>
      <c r="C1535" s="93"/>
      <c r="D1535" s="93">
        <v>26.2</v>
      </c>
      <c r="E1535" s="93">
        <f t="shared" si="23"/>
        <v>26.2</v>
      </c>
      <c r="F1535" s="2" t="s">
        <v>564</v>
      </c>
      <c r="G1535" s="94" t="s">
        <v>524</v>
      </c>
      <c r="H1535" s="2" t="s">
        <v>583</v>
      </c>
      <c r="I1535" s="2" t="str">
        <f>IF(MONTH(B1535)&lt;=Elaborazione!$C$1,G1535&amp;H1535,"")</f>
        <v>Spese generaliMarketing</v>
      </c>
    </row>
    <row r="1536" spans="1:9" ht="13.5" x14ac:dyDescent="0.35">
      <c r="A1536" s="2" t="s">
        <v>308</v>
      </c>
      <c r="B1536" s="5">
        <v>45383</v>
      </c>
      <c r="C1536" s="93">
        <v>125000</v>
      </c>
      <c r="D1536" s="93">
        <v>118789</v>
      </c>
      <c r="E1536" s="93">
        <f t="shared" si="23"/>
        <v>-6211</v>
      </c>
      <c r="F1536" s="2" t="s">
        <v>553</v>
      </c>
      <c r="G1536" s="94" t="s">
        <v>550</v>
      </c>
      <c r="H1536" s="2" t="s">
        <v>583</v>
      </c>
      <c r="I1536" s="2" t="str">
        <f>IF(MONTH(B1536)&lt;=Elaborazione!$C$1,G1536&amp;H1536,"")</f>
        <v>Spese promozionaliMarketing</v>
      </c>
    </row>
    <row r="1537" spans="1:9" ht="13.5" x14ac:dyDescent="0.35">
      <c r="A1537" s="2" t="s">
        <v>310</v>
      </c>
      <c r="B1537" s="5">
        <v>45383</v>
      </c>
      <c r="C1537" s="93">
        <v>50000</v>
      </c>
      <c r="D1537" s="93">
        <v>56965</v>
      </c>
      <c r="E1537" s="93">
        <f t="shared" si="23"/>
        <v>6965</v>
      </c>
      <c r="F1537" s="2" t="s">
        <v>560</v>
      </c>
      <c r="G1537" s="94" t="s">
        <v>550</v>
      </c>
      <c r="H1537" s="2" t="s">
        <v>583</v>
      </c>
      <c r="I1537" s="2" t="str">
        <f>IF(MONTH(B1537)&lt;=Elaborazione!$C$1,G1537&amp;H1537,"")</f>
        <v>Spese promozionaliMarketing</v>
      </c>
    </row>
    <row r="1538" spans="1:9" ht="13.5" x14ac:dyDescent="0.35">
      <c r="A1538" s="2" t="s">
        <v>217</v>
      </c>
      <c r="B1538" s="5">
        <v>45383</v>
      </c>
      <c r="C1538" s="93">
        <v>2500</v>
      </c>
      <c r="D1538" s="93">
        <v>37195.46</v>
      </c>
      <c r="E1538" s="93">
        <f t="shared" si="23"/>
        <v>34695.46</v>
      </c>
      <c r="F1538" s="2" t="s">
        <v>552</v>
      </c>
      <c r="G1538" s="94" t="s">
        <v>550</v>
      </c>
      <c r="H1538" s="2" t="s">
        <v>583</v>
      </c>
      <c r="I1538" s="2" t="str">
        <f>IF(MONTH(B1538)&lt;=Elaborazione!$C$1,G1538&amp;H1538,"")</f>
        <v>Spese promozionaliMarketing</v>
      </c>
    </row>
    <row r="1539" spans="1:9" ht="13.5" x14ac:dyDescent="0.35">
      <c r="A1539" s="2" t="s">
        <v>323</v>
      </c>
      <c r="B1539" s="5">
        <v>45383</v>
      </c>
      <c r="C1539" s="93">
        <v>50000</v>
      </c>
      <c r="D1539" s="93">
        <v>0</v>
      </c>
      <c r="E1539" s="93">
        <f t="shared" ref="E1539:E1602" si="24">+D1539-C1539</f>
        <v>-50000</v>
      </c>
      <c r="F1539" s="2" t="s">
        <v>554</v>
      </c>
      <c r="G1539" s="94" t="s">
        <v>550</v>
      </c>
      <c r="H1539" s="2" t="s">
        <v>583</v>
      </c>
      <c r="I1539" s="2" t="str">
        <f>IF(MONTH(B1539)&lt;=Elaborazione!$C$1,G1539&amp;H1539,"")</f>
        <v>Spese promozionaliMarketing</v>
      </c>
    </row>
    <row r="1540" spans="1:9" ht="13.5" x14ac:dyDescent="0.35">
      <c r="A1540" s="2" t="s">
        <v>309</v>
      </c>
      <c r="B1540" s="5">
        <v>45383</v>
      </c>
      <c r="C1540" s="93">
        <v>40000</v>
      </c>
      <c r="D1540" s="93">
        <v>25706</v>
      </c>
      <c r="E1540" s="93">
        <f t="shared" si="24"/>
        <v>-14294</v>
      </c>
      <c r="F1540" s="2" t="s">
        <v>559</v>
      </c>
      <c r="G1540" s="94" t="s">
        <v>550</v>
      </c>
      <c r="H1540" s="2" t="s">
        <v>583</v>
      </c>
      <c r="I1540" s="2" t="str">
        <f>IF(MONTH(B1540)&lt;=Elaborazione!$C$1,G1540&amp;H1540,"")</f>
        <v>Spese promozionaliMarketing</v>
      </c>
    </row>
    <row r="1541" spans="1:9" ht="13.5" x14ac:dyDescent="0.35">
      <c r="A1541" s="2" t="s">
        <v>643</v>
      </c>
      <c r="B1541" s="5">
        <v>45383</v>
      </c>
      <c r="C1541" s="93">
        <v>1067</v>
      </c>
      <c r="D1541" s="93">
        <v>853.7</v>
      </c>
      <c r="E1541" s="93">
        <f t="shared" si="24"/>
        <v>-213.29999999999995</v>
      </c>
      <c r="F1541" s="2" t="s">
        <v>512</v>
      </c>
      <c r="G1541" s="94" t="s">
        <v>506</v>
      </c>
      <c r="H1541" s="2" t="s">
        <v>583</v>
      </c>
      <c r="I1541" s="2" t="str">
        <f>IF(MONTH(B1541)&lt;=Elaborazione!$C$1,G1541&amp;H1541,"")</f>
        <v>PersonaleMarketing</v>
      </c>
    </row>
    <row r="1542" spans="1:9" ht="13.5" x14ac:dyDescent="0.35">
      <c r="A1542" s="2" t="s">
        <v>162</v>
      </c>
      <c r="B1542" s="5">
        <v>45383</v>
      </c>
      <c r="C1542" s="93"/>
      <c r="D1542" s="93">
        <v>224</v>
      </c>
      <c r="E1542" s="93">
        <f t="shared" si="24"/>
        <v>224</v>
      </c>
      <c r="F1542" s="2" t="s">
        <v>520</v>
      </c>
      <c r="G1542" s="94" t="s">
        <v>506</v>
      </c>
      <c r="H1542" s="2" t="s">
        <v>583</v>
      </c>
      <c r="I1542" s="2" t="str">
        <f>IF(MONTH(B1542)&lt;=Elaborazione!$C$1,G1542&amp;H1542,"")</f>
        <v>PersonaleMarketing</v>
      </c>
    </row>
    <row r="1543" spans="1:9" ht="13.5" x14ac:dyDescent="0.35">
      <c r="A1543" s="2" t="s">
        <v>644</v>
      </c>
      <c r="B1543" s="5">
        <v>45383</v>
      </c>
      <c r="C1543" s="93">
        <v>275</v>
      </c>
      <c r="D1543" s="93">
        <v>988.93</v>
      </c>
      <c r="E1543" s="93">
        <f t="shared" si="24"/>
        <v>713.93</v>
      </c>
      <c r="F1543" s="2" t="s">
        <v>513</v>
      </c>
      <c r="G1543" s="94" t="s">
        <v>506</v>
      </c>
      <c r="H1543" s="2" t="s">
        <v>583</v>
      </c>
      <c r="I1543" s="2" t="str">
        <f>IF(MONTH(B1543)&lt;=Elaborazione!$C$1,G1543&amp;H1543,"")</f>
        <v>PersonaleMarketing</v>
      </c>
    </row>
    <row r="1544" spans="1:9" ht="13.5" x14ac:dyDescent="0.35">
      <c r="A1544" s="2" t="s">
        <v>645</v>
      </c>
      <c r="B1544" s="5">
        <v>45383</v>
      </c>
      <c r="C1544" s="93">
        <v>9443</v>
      </c>
      <c r="D1544" s="93">
        <v>5981.66</v>
      </c>
      <c r="E1544" s="93">
        <f t="shared" si="24"/>
        <v>-3461.34</v>
      </c>
      <c r="F1544" s="2" t="s">
        <v>508</v>
      </c>
      <c r="G1544" s="94" t="s">
        <v>506</v>
      </c>
      <c r="H1544" s="2" t="s">
        <v>583</v>
      </c>
      <c r="I1544" s="2" t="str">
        <f>IF(MONTH(B1544)&lt;=Elaborazione!$C$1,G1544&amp;H1544,"")</f>
        <v>PersonaleMarketing</v>
      </c>
    </row>
    <row r="1545" spans="1:9" ht="13.5" x14ac:dyDescent="0.35">
      <c r="A1545" s="2" t="s">
        <v>243</v>
      </c>
      <c r="B1545" s="5">
        <v>45383</v>
      </c>
      <c r="C1545" s="93">
        <v>483</v>
      </c>
      <c r="D1545" s="93"/>
      <c r="E1545" s="93">
        <f t="shared" si="24"/>
        <v>-483</v>
      </c>
      <c r="F1545" s="2" t="s">
        <v>518</v>
      </c>
      <c r="G1545" s="94" t="s">
        <v>506</v>
      </c>
      <c r="H1545" s="2" t="s">
        <v>583</v>
      </c>
      <c r="I1545" s="2" t="str">
        <f>IF(MONTH(B1545)&lt;=Elaborazione!$C$1,G1545&amp;H1545,"")</f>
        <v>PersonaleMarketing</v>
      </c>
    </row>
    <row r="1546" spans="1:9" ht="13.5" x14ac:dyDescent="0.35">
      <c r="A1546" s="2" t="s">
        <v>646</v>
      </c>
      <c r="B1546" s="5">
        <v>45383</v>
      </c>
      <c r="C1546" s="93">
        <v>1120</v>
      </c>
      <c r="D1546" s="93">
        <v>857.33</v>
      </c>
      <c r="E1546" s="93">
        <f t="shared" si="24"/>
        <v>-262.66999999999996</v>
      </c>
      <c r="F1546" s="2" t="s">
        <v>509</v>
      </c>
      <c r="G1546" s="94" t="s">
        <v>506</v>
      </c>
      <c r="H1546" s="2" t="s">
        <v>583</v>
      </c>
      <c r="I1546" s="2" t="str">
        <f>IF(MONTH(B1546)&lt;=Elaborazione!$C$1,G1546&amp;H1546,"")</f>
        <v>PersonaleMarketing</v>
      </c>
    </row>
    <row r="1547" spans="1:9" ht="13.5" x14ac:dyDescent="0.35">
      <c r="A1547" s="2" t="s">
        <v>244</v>
      </c>
      <c r="B1547" s="5">
        <v>45383</v>
      </c>
      <c r="C1547" s="93">
        <v>24</v>
      </c>
      <c r="D1547" s="93"/>
      <c r="E1547" s="93">
        <f t="shared" si="24"/>
        <v>-24</v>
      </c>
      <c r="F1547" s="2" t="s">
        <v>519</v>
      </c>
      <c r="G1547" s="94" t="s">
        <v>506</v>
      </c>
      <c r="H1547" s="2" t="s">
        <v>583</v>
      </c>
      <c r="I1547" s="2" t="str">
        <f>IF(MONTH(B1547)&lt;=Elaborazione!$C$1,G1547&amp;H1547,"")</f>
        <v>PersonaleMarketing</v>
      </c>
    </row>
    <row r="1548" spans="1:9" ht="13.5" x14ac:dyDescent="0.35">
      <c r="A1548" s="2" t="s">
        <v>647</v>
      </c>
      <c r="B1548" s="5">
        <v>45383</v>
      </c>
      <c r="C1548" s="93">
        <v>4454</v>
      </c>
      <c r="D1548" s="93">
        <v>-577.91999999999996</v>
      </c>
      <c r="E1548" s="93">
        <f t="shared" si="24"/>
        <v>-5031.92</v>
      </c>
      <c r="F1548" s="2" t="s">
        <v>510</v>
      </c>
      <c r="G1548" s="94" t="s">
        <v>506</v>
      </c>
      <c r="H1548" s="2" t="s">
        <v>583</v>
      </c>
      <c r="I1548" s="2" t="str">
        <f>IF(MONTH(B1548)&lt;=Elaborazione!$C$1,G1548&amp;H1548,"")</f>
        <v>PersonaleMarketing</v>
      </c>
    </row>
    <row r="1549" spans="1:9" ht="13.5" x14ac:dyDescent="0.35">
      <c r="A1549" s="2" t="s">
        <v>163</v>
      </c>
      <c r="B1549" s="5">
        <v>45383</v>
      </c>
      <c r="C1549" s="93"/>
      <c r="D1549" s="93">
        <v>655.78</v>
      </c>
      <c r="E1549" s="93">
        <f t="shared" si="24"/>
        <v>655.78</v>
      </c>
      <c r="F1549" s="2" t="s">
        <v>514</v>
      </c>
      <c r="G1549" s="94" t="s">
        <v>506</v>
      </c>
      <c r="H1549" s="2" t="s">
        <v>583</v>
      </c>
      <c r="I1549" s="2" t="str">
        <f>IF(MONTH(B1549)&lt;=Elaborazione!$C$1,G1549&amp;H1549,"")</f>
        <v>PersonaleMarketing</v>
      </c>
    </row>
    <row r="1550" spans="1:9" ht="13.5" x14ac:dyDescent="0.35">
      <c r="A1550" s="2" t="s">
        <v>648</v>
      </c>
      <c r="B1550" s="5">
        <v>45383</v>
      </c>
      <c r="C1550" s="93">
        <v>20</v>
      </c>
      <c r="D1550" s="93">
        <v>4.6399999999999864</v>
      </c>
      <c r="E1550" s="93">
        <f t="shared" si="24"/>
        <v>-15.360000000000014</v>
      </c>
      <c r="F1550" s="2" t="s">
        <v>511</v>
      </c>
      <c r="G1550" s="94" t="s">
        <v>506</v>
      </c>
      <c r="H1550" s="2" t="s">
        <v>583</v>
      </c>
      <c r="I1550" s="2" t="str">
        <f>IF(MONTH(B1550)&lt;=Elaborazione!$C$1,G1550&amp;H1550,"")</f>
        <v>PersonaleMarketing</v>
      </c>
    </row>
    <row r="1551" spans="1:9" ht="13.5" x14ac:dyDescent="0.35">
      <c r="A1551" s="2" t="s">
        <v>649</v>
      </c>
      <c r="B1551" s="5">
        <v>45383</v>
      </c>
      <c r="C1551" s="93">
        <v>130</v>
      </c>
      <c r="D1551" s="93">
        <v>205.35</v>
      </c>
      <c r="E1551" s="93">
        <f t="shared" si="24"/>
        <v>75.349999999999994</v>
      </c>
      <c r="F1551" s="2" t="s">
        <v>515</v>
      </c>
      <c r="G1551" s="94" t="s">
        <v>506</v>
      </c>
      <c r="H1551" s="2" t="s">
        <v>583</v>
      </c>
      <c r="I1551" s="2" t="str">
        <f>IF(MONTH(B1551)&lt;=Elaborazione!$C$1,G1551&amp;H1551,"")</f>
        <v>PersonaleMarketing</v>
      </c>
    </row>
    <row r="1552" spans="1:9" ht="13.5" x14ac:dyDescent="0.35">
      <c r="A1552" s="2" t="s">
        <v>0</v>
      </c>
      <c r="B1552" s="5">
        <v>45383</v>
      </c>
      <c r="C1552" s="93">
        <v>2508</v>
      </c>
      <c r="D1552" s="93">
        <v>1994.69</v>
      </c>
      <c r="E1552" s="93">
        <f t="shared" si="24"/>
        <v>-513.30999999999995</v>
      </c>
      <c r="F1552" s="2" t="s">
        <v>523</v>
      </c>
      <c r="G1552" s="94" t="s">
        <v>506</v>
      </c>
      <c r="H1552" s="2" t="s">
        <v>583</v>
      </c>
      <c r="I1552" s="2" t="str">
        <f>IF(MONTH(B1552)&lt;=Elaborazione!$C$1,G1552&amp;H1552,"")</f>
        <v>PersonaleMarketing</v>
      </c>
    </row>
    <row r="1553" spans="1:9" ht="13.5" x14ac:dyDescent="0.35">
      <c r="A1553" s="2" t="s">
        <v>224</v>
      </c>
      <c r="B1553" s="5">
        <v>45383</v>
      </c>
      <c r="C1553" s="93"/>
      <c r="D1553" s="93">
        <v>4444.4399999999996</v>
      </c>
      <c r="E1553" s="93">
        <f t="shared" si="24"/>
        <v>4444.4399999999996</v>
      </c>
      <c r="F1553" s="2" t="s">
        <v>545</v>
      </c>
      <c r="G1553" s="94" t="s">
        <v>540</v>
      </c>
      <c r="H1553" s="2" t="s">
        <v>583</v>
      </c>
      <c r="I1553" s="2" t="str">
        <f>IF(MONTH(B1553)&lt;=Elaborazione!$C$1,G1553&amp;H1553,"")</f>
        <v>Consulenze &amp; serviziMarketing</v>
      </c>
    </row>
    <row r="1554" spans="1:9" ht="13.5" x14ac:dyDescent="0.35">
      <c r="A1554" s="2" t="s">
        <v>357</v>
      </c>
      <c r="B1554" s="5">
        <v>45383</v>
      </c>
      <c r="C1554" s="93"/>
      <c r="D1554" s="93">
        <v>-215.93</v>
      </c>
      <c r="E1554" s="93">
        <f t="shared" si="24"/>
        <v>-215.93</v>
      </c>
      <c r="F1554" s="2" t="s">
        <v>564</v>
      </c>
      <c r="G1554" s="94" t="s">
        <v>524</v>
      </c>
      <c r="H1554" s="2" t="s">
        <v>583</v>
      </c>
      <c r="I1554" s="2" t="str">
        <f>IF(MONTH(B1554)&lt;=Elaborazione!$C$1,G1554&amp;H1554,"")</f>
        <v>Spese generaliMarketing</v>
      </c>
    </row>
    <row r="1555" spans="1:9" ht="13.5" x14ac:dyDescent="0.35">
      <c r="A1555" s="2" t="s">
        <v>221</v>
      </c>
      <c r="B1555" s="5">
        <v>45383</v>
      </c>
      <c r="C1555" s="93"/>
      <c r="D1555" s="93">
        <v>15114.45</v>
      </c>
      <c r="E1555" s="93">
        <f t="shared" si="24"/>
        <v>15114.45</v>
      </c>
      <c r="F1555" s="2" t="s">
        <v>553</v>
      </c>
      <c r="G1555" s="94" t="s">
        <v>550</v>
      </c>
      <c r="H1555" s="2" t="s">
        <v>583</v>
      </c>
      <c r="I1555" s="2" t="str">
        <f>IF(MONTH(B1555)&lt;=Elaborazione!$C$1,G1555&amp;H1555,"")</f>
        <v>Spese promozionaliMarketing</v>
      </c>
    </row>
    <row r="1556" spans="1:9" ht="13.5" x14ac:dyDescent="0.35">
      <c r="A1556" s="2" t="s">
        <v>223</v>
      </c>
      <c r="B1556" s="5">
        <v>45383</v>
      </c>
      <c r="C1556" s="93">
        <v>80000</v>
      </c>
      <c r="D1556" s="93"/>
      <c r="E1556" s="93">
        <f t="shared" si="24"/>
        <v>-80000</v>
      </c>
      <c r="F1556" s="2" t="s">
        <v>560</v>
      </c>
      <c r="G1556" s="94" t="s">
        <v>550</v>
      </c>
      <c r="H1556" s="2" t="s">
        <v>583</v>
      </c>
      <c r="I1556" s="2" t="str">
        <f>IF(MONTH(B1556)&lt;=Elaborazione!$C$1,G1556&amp;H1556,"")</f>
        <v>Spese promozionaliMarketing</v>
      </c>
    </row>
    <row r="1557" spans="1:9" ht="13.5" x14ac:dyDescent="0.35">
      <c r="A1557" s="2" t="s">
        <v>219</v>
      </c>
      <c r="B1557" s="5">
        <v>45383</v>
      </c>
      <c r="C1557" s="93">
        <v>121705</v>
      </c>
      <c r="D1557" s="93">
        <v>86341.28</v>
      </c>
      <c r="E1557" s="93">
        <f t="shared" si="24"/>
        <v>-35363.72</v>
      </c>
      <c r="F1557" s="2" t="s">
        <v>552</v>
      </c>
      <c r="G1557" s="94" t="s">
        <v>550</v>
      </c>
      <c r="H1557" s="2" t="s">
        <v>583</v>
      </c>
      <c r="I1557" s="2" t="str">
        <f>IF(MONTH(B1557)&lt;=Elaborazione!$C$1,G1557&amp;H1557,"")</f>
        <v>Spese promozionaliMarketing</v>
      </c>
    </row>
    <row r="1558" spans="1:9" ht="13.5" x14ac:dyDescent="0.35">
      <c r="A1558" s="2" t="s">
        <v>220</v>
      </c>
      <c r="B1558" s="5">
        <v>45383</v>
      </c>
      <c r="C1558" s="93"/>
      <c r="D1558" s="93">
        <v>-383.67999999999529</v>
      </c>
      <c r="E1558" s="93">
        <f t="shared" si="24"/>
        <v>-383.67999999999529</v>
      </c>
      <c r="F1558" s="2" t="s">
        <v>554</v>
      </c>
      <c r="G1558" s="94" t="s">
        <v>550</v>
      </c>
      <c r="H1558" s="2" t="s">
        <v>583</v>
      </c>
      <c r="I1558" s="2" t="str">
        <f>IF(MONTH(B1558)&lt;=Elaborazione!$C$1,G1558&amp;H1558,"")</f>
        <v>Spese promozionaliMarketing</v>
      </c>
    </row>
    <row r="1559" spans="1:9" ht="13.5" x14ac:dyDescent="0.35">
      <c r="A1559" s="2" t="s">
        <v>222</v>
      </c>
      <c r="B1559" s="5">
        <v>45383</v>
      </c>
      <c r="C1559" s="93">
        <v>5000</v>
      </c>
      <c r="D1559" s="93"/>
      <c r="E1559" s="93">
        <f t="shared" si="24"/>
        <v>-5000</v>
      </c>
      <c r="F1559" s="2" t="s">
        <v>559</v>
      </c>
      <c r="G1559" s="94" t="s">
        <v>550</v>
      </c>
      <c r="H1559" s="2" t="s">
        <v>583</v>
      </c>
      <c r="I1559" s="2" t="str">
        <f>IF(MONTH(B1559)&lt;=Elaborazione!$C$1,G1559&amp;H1559,"")</f>
        <v>Spese promozionaliMarketing</v>
      </c>
    </row>
    <row r="1560" spans="1:9" ht="13.5" x14ac:dyDescent="0.35">
      <c r="A1560" s="2" t="s">
        <v>359</v>
      </c>
      <c r="B1560" s="5">
        <v>45383</v>
      </c>
      <c r="C1560" s="93"/>
      <c r="D1560" s="93">
        <v>80</v>
      </c>
      <c r="E1560" s="93">
        <f t="shared" si="24"/>
        <v>80</v>
      </c>
      <c r="F1560" s="2" t="s">
        <v>525</v>
      </c>
      <c r="G1560" s="94" t="s">
        <v>524</v>
      </c>
      <c r="H1560" s="2" t="s">
        <v>583</v>
      </c>
      <c r="I1560" s="2" t="str">
        <f>IF(MONTH(B1560)&lt;=Elaborazione!$C$1,G1560&amp;H1560,"")</f>
        <v>Spese generaliMarketing</v>
      </c>
    </row>
    <row r="1561" spans="1:9" ht="13.5" x14ac:dyDescent="0.35">
      <c r="A1561" s="2" t="s">
        <v>1</v>
      </c>
      <c r="B1561" s="5">
        <v>45383</v>
      </c>
      <c r="C1561" s="93">
        <v>1067</v>
      </c>
      <c r="D1561" s="93">
        <v>1672.26</v>
      </c>
      <c r="E1561" s="93">
        <f t="shared" si="24"/>
        <v>605.26</v>
      </c>
      <c r="F1561" s="2" t="s">
        <v>512</v>
      </c>
      <c r="G1561" s="94" t="s">
        <v>506</v>
      </c>
      <c r="H1561" s="2" t="s">
        <v>583</v>
      </c>
      <c r="I1561" s="2" t="str">
        <f>IF(MONTH(B1561)&lt;=Elaborazione!$C$1,G1561&amp;H1561,"")</f>
        <v>PersonaleMarketing</v>
      </c>
    </row>
    <row r="1562" spans="1:9" ht="13.5" x14ac:dyDescent="0.35">
      <c r="A1562" s="2" t="s">
        <v>164</v>
      </c>
      <c r="B1562" s="5">
        <v>45383</v>
      </c>
      <c r="C1562" s="93"/>
      <c r="D1562" s="93">
        <v>218</v>
      </c>
      <c r="E1562" s="93">
        <f t="shared" si="24"/>
        <v>218</v>
      </c>
      <c r="F1562" s="2" t="s">
        <v>520</v>
      </c>
      <c r="G1562" s="94" t="s">
        <v>506</v>
      </c>
      <c r="H1562" s="2" t="s">
        <v>583</v>
      </c>
      <c r="I1562" s="2" t="str">
        <f>IF(MONTH(B1562)&lt;=Elaborazione!$C$1,G1562&amp;H1562,"")</f>
        <v>PersonaleMarketing</v>
      </c>
    </row>
    <row r="1563" spans="1:9" ht="13.5" x14ac:dyDescent="0.35">
      <c r="A1563" s="2" t="s">
        <v>2</v>
      </c>
      <c r="B1563" s="5">
        <v>45383</v>
      </c>
      <c r="C1563" s="93">
        <v>275</v>
      </c>
      <c r="D1563" s="93">
        <v>878.79</v>
      </c>
      <c r="E1563" s="93">
        <f t="shared" si="24"/>
        <v>603.79</v>
      </c>
      <c r="F1563" s="2" t="s">
        <v>513</v>
      </c>
      <c r="G1563" s="94" t="s">
        <v>506</v>
      </c>
      <c r="H1563" s="2" t="s">
        <v>583</v>
      </c>
      <c r="I1563" s="2" t="str">
        <f>IF(MONTH(B1563)&lt;=Elaborazione!$C$1,G1563&amp;H1563,"")</f>
        <v>PersonaleMarketing</v>
      </c>
    </row>
    <row r="1564" spans="1:9" ht="13.5" x14ac:dyDescent="0.35">
      <c r="A1564" s="2" t="s">
        <v>3</v>
      </c>
      <c r="B1564" s="5">
        <v>45383</v>
      </c>
      <c r="C1564" s="93">
        <v>26685</v>
      </c>
      <c r="D1564" s="93">
        <v>28388</v>
      </c>
      <c r="E1564" s="93">
        <f t="shared" si="24"/>
        <v>1703</v>
      </c>
      <c r="F1564" s="2" t="s">
        <v>508</v>
      </c>
      <c r="G1564" s="94" t="s">
        <v>506</v>
      </c>
      <c r="H1564" s="94" t="s">
        <v>655</v>
      </c>
      <c r="I1564" s="2" t="str">
        <f>IF(MONTH(B1564)&lt;=Elaborazione!$C$1,G1564&amp;H1564,"")</f>
        <v>PersonaleProduzione</v>
      </c>
    </row>
    <row r="1565" spans="1:9" ht="13.5" x14ac:dyDescent="0.35">
      <c r="A1565" s="2" t="s">
        <v>245</v>
      </c>
      <c r="B1565" s="5">
        <v>45383</v>
      </c>
      <c r="C1565" s="93">
        <v>242</v>
      </c>
      <c r="D1565" s="93"/>
      <c r="E1565" s="93">
        <f t="shared" si="24"/>
        <v>-242</v>
      </c>
      <c r="F1565" s="2" t="s">
        <v>518</v>
      </c>
      <c r="G1565" s="94" t="s">
        <v>506</v>
      </c>
      <c r="H1565" s="94" t="s">
        <v>655</v>
      </c>
      <c r="I1565" s="2" t="str">
        <f>IF(MONTH(B1565)&lt;=Elaborazione!$C$1,G1565&amp;H1565,"")</f>
        <v>PersonaleProduzione</v>
      </c>
    </row>
    <row r="1566" spans="1:9" ht="13.5" x14ac:dyDescent="0.35">
      <c r="A1566" s="2" t="s">
        <v>4</v>
      </c>
      <c r="B1566" s="5">
        <v>45383</v>
      </c>
      <c r="C1566" s="93">
        <v>4859</v>
      </c>
      <c r="D1566" s="93">
        <v>4679.74</v>
      </c>
      <c r="E1566" s="93">
        <f t="shared" si="24"/>
        <v>-179.26000000000022</v>
      </c>
      <c r="F1566" s="2" t="s">
        <v>509</v>
      </c>
      <c r="G1566" s="94" t="s">
        <v>506</v>
      </c>
      <c r="H1566" s="94" t="s">
        <v>655</v>
      </c>
      <c r="I1566" s="2" t="str">
        <f>IF(MONTH(B1566)&lt;=Elaborazione!$C$1,G1566&amp;H1566,"")</f>
        <v>PersonaleProduzione</v>
      </c>
    </row>
    <row r="1567" spans="1:9" ht="13.5" x14ac:dyDescent="0.35">
      <c r="A1567" s="2" t="s">
        <v>246</v>
      </c>
      <c r="B1567" s="5">
        <v>45383</v>
      </c>
      <c r="C1567" s="93">
        <v>67</v>
      </c>
      <c r="D1567" s="93"/>
      <c r="E1567" s="93">
        <f t="shared" si="24"/>
        <v>-67</v>
      </c>
      <c r="F1567" s="2" t="s">
        <v>519</v>
      </c>
      <c r="G1567" s="94" t="s">
        <v>506</v>
      </c>
      <c r="H1567" s="94" t="s">
        <v>655</v>
      </c>
      <c r="I1567" s="2" t="str">
        <f>IF(MONTH(B1567)&lt;=Elaborazione!$C$1,G1567&amp;H1567,"")</f>
        <v>PersonaleProduzione</v>
      </c>
    </row>
    <row r="1568" spans="1:9" ht="13.5" x14ac:dyDescent="0.35">
      <c r="A1568" s="2" t="s">
        <v>5</v>
      </c>
      <c r="B1568" s="5">
        <v>45383</v>
      </c>
      <c r="C1568" s="93">
        <v>12813</v>
      </c>
      <c r="D1568" s="93">
        <v>-6720.47</v>
      </c>
      <c r="E1568" s="93">
        <f t="shared" si="24"/>
        <v>-19533.47</v>
      </c>
      <c r="F1568" s="2" t="s">
        <v>510</v>
      </c>
      <c r="G1568" s="94" t="s">
        <v>506</v>
      </c>
      <c r="H1568" s="94" t="s">
        <v>655</v>
      </c>
      <c r="I1568" s="2" t="str">
        <f>IF(MONTH(B1568)&lt;=Elaborazione!$C$1,G1568&amp;H1568,"")</f>
        <v>PersonaleProduzione</v>
      </c>
    </row>
    <row r="1569" spans="1:9" ht="13.5" x14ac:dyDescent="0.35">
      <c r="A1569" s="2" t="s">
        <v>6</v>
      </c>
      <c r="B1569" s="5">
        <v>45383</v>
      </c>
      <c r="C1569" s="93">
        <v>554</v>
      </c>
      <c r="D1569" s="93">
        <v>-584.39</v>
      </c>
      <c r="E1569" s="93">
        <f t="shared" si="24"/>
        <v>-1138.3899999999999</v>
      </c>
      <c r="F1569" s="2" t="s">
        <v>514</v>
      </c>
      <c r="G1569" s="94" t="s">
        <v>506</v>
      </c>
      <c r="H1569" s="94" t="s">
        <v>655</v>
      </c>
      <c r="I1569" s="2" t="str">
        <f>IF(MONTH(B1569)&lt;=Elaborazione!$C$1,G1569&amp;H1569,"")</f>
        <v>PersonaleProduzione</v>
      </c>
    </row>
    <row r="1570" spans="1:9" ht="13.5" x14ac:dyDescent="0.35">
      <c r="A1570" s="2" t="s">
        <v>7</v>
      </c>
      <c r="B1570" s="5">
        <v>45383</v>
      </c>
      <c r="C1570" s="93">
        <v>170</v>
      </c>
      <c r="D1570" s="93">
        <v>318.08999999999997</v>
      </c>
      <c r="E1570" s="93">
        <f t="shared" si="24"/>
        <v>148.08999999999997</v>
      </c>
      <c r="F1570" s="2" t="s">
        <v>511</v>
      </c>
      <c r="G1570" s="94" t="s">
        <v>506</v>
      </c>
      <c r="H1570" s="94" t="s">
        <v>655</v>
      </c>
      <c r="I1570" s="2" t="str">
        <f>IF(MONTH(B1570)&lt;=Elaborazione!$C$1,G1570&amp;H1570,"")</f>
        <v>PersonaleProduzione</v>
      </c>
    </row>
    <row r="1571" spans="1:9" ht="13.5" x14ac:dyDescent="0.35">
      <c r="A1571" s="2" t="s">
        <v>8</v>
      </c>
      <c r="B1571" s="5">
        <v>45383</v>
      </c>
      <c r="C1571" s="93">
        <v>1667</v>
      </c>
      <c r="D1571" s="93">
        <v>2243.83</v>
      </c>
      <c r="E1571" s="93">
        <f t="shared" si="24"/>
        <v>576.82999999999993</v>
      </c>
      <c r="F1571" s="2" t="s">
        <v>515</v>
      </c>
      <c r="G1571" s="94" t="s">
        <v>506</v>
      </c>
      <c r="H1571" s="94" t="s">
        <v>655</v>
      </c>
      <c r="I1571" s="2" t="str">
        <f>IF(MONTH(B1571)&lt;=Elaborazione!$C$1,G1571&amp;H1571,"")</f>
        <v>PersonaleProduzione</v>
      </c>
    </row>
    <row r="1572" spans="1:9" ht="13.5" x14ac:dyDescent="0.35">
      <c r="A1572" s="2" t="s">
        <v>9</v>
      </c>
      <c r="B1572" s="5">
        <v>45383</v>
      </c>
      <c r="C1572" s="93">
        <v>2500</v>
      </c>
      <c r="D1572" s="93">
        <v>1860.27</v>
      </c>
      <c r="E1572" s="93">
        <f t="shared" si="24"/>
        <v>-639.73</v>
      </c>
      <c r="F1572" s="2" t="s">
        <v>523</v>
      </c>
      <c r="G1572" s="94" t="s">
        <v>506</v>
      </c>
      <c r="H1572" s="94" t="s">
        <v>655</v>
      </c>
      <c r="I1572" s="2" t="str">
        <f>IF(MONTH(B1572)&lt;=Elaborazione!$C$1,G1572&amp;H1572,"")</f>
        <v>PersonaleProduzione</v>
      </c>
    </row>
    <row r="1573" spans="1:9" ht="13.5" x14ac:dyDescent="0.35">
      <c r="A1573" s="2" t="s">
        <v>320</v>
      </c>
      <c r="B1573" s="5">
        <v>45383</v>
      </c>
      <c r="C1573" s="93">
        <v>1250</v>
      </c>
      <c r="D1573" s="93"/>
      <c r="E1573" s="93">
        <f t="shared" si="24"/>
        <v>-1250</v>
      </c>
      <c r="F1573" s="2" t="s">
        <v>530</v>
      </c>
      <c r="G1573" s="94" t="s">
        <v>506</v>
      </c>
      <c r="H1573" s="94" t="s">
        <v>655</v>
      </c>
      <c r="I1573" s="2" t="str">
        <f>IF(MONTH(B1573)&lt;=Elaborazione!$C$1,G1573&amp;H1573,"")</f>
        <v>PersonaleProduzione</v>
      </c>
    </row>
    <row r="1574" spans="1:9" ht="13.5" x14ac:dyDescent="0.35">
      <c r="A1574" s="2" t="s">
        <v>248</v>
      </c>
      <c r="B1574" s="5">
        <v>45383</v>
      </c>
      <c r="C1574" s="93">
        <v>1250</v>
      </c>
      <c r="D1574" s="93">
        <v>2988.24</v>
      </c>
      <c r="E1574" s="93">
        <f t="shared" si="24"/>
        <v>1738.2399999999998</v>
      </c>
      <c r="F1574" s="2" t="s">
        <v>544</v>
      </c>
      <c r="G1574" s="94" t="s">
        <v>540</v>
      </c>
      <c r="H1574" s="94" t="s">
        <v>655</v>
      </c>
      <c r="I1574" s="2" t="str">
        <f>IF(MONTH(B1574)&lt;=Elaborazione!$C$1,G1574&amp;H1574,"")</f>
        <v>Consulenze &amp; serviziProduzione</v>
      </c>
    </row>
    <row r="1575" spans="1:9" ht="13.5" x14ac:dyDescent="0.35">
      <c r="A1575" s="2" t="s">
        <v>10</v>
      </c>
      <c r="B1575" s="5">
        <v>45383</v>
      </c>
      <c r="C1575" s="93">
        <v>1000</v>
      </c>
      <c r="D1575" s="93">
        <v>-5630</v>
      </c>
      <c r="E1575" s="93">
        <f t="shared" si="24"/>
        <v>-6630</v>
      </c>
      <c r="F1575" s="2" t="s">
        <v>548</v>
      </c>
      <c r="G1575" s="94" t="s">
        <v>540</v>
      </c>
      <c r="H1575" s="94" t="s">
        <v>655</v>
      </c>
      <c r="I1575" s="2" t="str">
        <f>IF(MONTH(B1575)&lt;=Elaborazione!$C$1,G1575&amp;H1575,"")</f>
        <v>Consulenze &amp; serviziProduzione</v>
      </c>
    </row>
    <row r="1576" spans="1:9" ht="13.5" x14ac:dyDescent="0.35">
      <c r="A1576" s="2" t="s">
        <v>249</v>
      </c>
      <c r="B1576" s="5">
        <v>45383</v>
      </c>
      <c r="C1576" s="93">
        <v>2500</v>
      </c>
      <c r="D1576" s="93"/>
      <c r="E1576" s="93">
        <f t="shared" si="24"/>
        <v>-2500</v>
      </c>
      <c r="F1576" s="2" t="s">
        <v>545</v>
      </c>
      <c r="G1576" s="94" t="s">
        <v>540</v>
      </c>
      <c r="H1576" s="94" t="s">
        <v>655</v>
      </c>
      <c r="I1576" s="2" t="str">
        <f>IF(MONTH(B1576)&lt;=Elaborazione!$C$1,G1576&amp;H1576,"")</f>
        <v>Consulenze &amp; serviziProduzione</v>
      </c>
    </row>
    <row r="1577" spans="1:9" ht="13.5" x14ac:dyDescent="0.35">
      <c r="A1577" s="2" t="s">
        <v>250</v>
      </c>
      <c r="B1577" s="5">
        <v>45383</v>
      </c>
      <c r="C1577" s="93">
        <v>183</v>
      </c>
      <c r="D1577" s="93">
        <v>70.379999999999882</v>
      </c>
      <c r="E1577" s="93">
        <f t="shared" si="24"/>
        <v>-112.62000000000012</v>
      </c>
      <c r="F1577" s="2" t="s">
        <v>566</v>
      </c>
      <c r="G1577" s="94" t="s">
        <v>524</v>
      </c>
      <c r="H1577" s="94" t="s">
        <v>655</v>
      </c>
      <c r="I1577" s="2" t="str">
        <f>IF(MONTH(B1577)&lt;=Elaborazione!$C$1,G1577&amp;H1577,"")</f>
        <v>Spese generaliProduzione</v>
      </c>
    </row>
    <row r="1578" spans="1:9" ht="13.5" x14ac:dyDescent="0.35">
      <c r="A1578" s="2" t="s">
        <v>251</v>
      </c>
      <c r="B1578" s="5">
        <v>45383</v>
      </c>
      <c r="C1578" s="93">
        <v>25</v>
      </c>
      <c r="D1578" s="93"/>
      <c r="E1578" s="93">
        <f t="shared" si="24"/>
        <v>-25</v>
      </c>
      <c r="F1578" s="2" t="s">
        <v>564</v>
      </c>
      <c r="G1578" s="94" t="s">
        <v>524</v>
      </c>
      <c r="H1578" s="94" t="s">
        <v>655</v>
      </c>
      <c r="I1578" s="2" t="str">
        <f>IF(MONTH(B1578)&lt;=Elaborazione!$C$1,G1578&amp;H1578,"")</f>
        <v>Spese generaliProduzione</v>
      </c>
    </row>
    <row r="1579" spans="1:9" ht="13.5" x14ac:dyDescent="0.35">
      <c r="A1579" s="2" t="s">
        <v>252</v>
      </c>
      <c r="B1579" s="5">
        <v>45383</v>
      </c>
      <c r="C1579" s="93">
        <v>25</v>
      </c>
      <c r="D1579" s="93">
        <v>34.83</v>
      </c>
      <c r="E1579" s="93">
        <f t="shared" si="24"/>
        <v>9.8299999999999983</v>
      </c>
      <c r="F1579" s="2" t="s">
        <v>565</v>
      </c>
      <c r="G1579" s="94" t="s">
        <v>524</v>
      </c>
      <c r="H1579" s="94" t="s">
        <v>655</v>
      </c>
      <c r="I1579" s="2" t="str">
        <f>IF(MONTH(B1579)&lt;=Elaborazione!$C$1,G1579&amp;H1579,"")</f>
        <v>Spese generaliProduzione</v>
      </c>
    </row>
    <row r="1580" spans="1:9" ht="13.5" x14ac:dyDescent="0.35">
      <c r="A1580" s="2" t="s">
        <v>11</v>
      </c>
      <c r="B1580" s="5">
        <v>45383</v>
      </c>
      <c r="C1580" s="93">
        <v>42</v>
      </c>
      <c r="D1580" s="93">
        <v>8291.3799999999992</v>
      </c>
      <c r="E1580" s="93">
        <f t="shared" si="24"/>
        <v>8249.3799999999992</v>
      </c>
      <c r="F1580" s="2" t="s">
        <v>571</v>
      </c>
      <c r="G1580" s="94" t="s">
        <v>570</v>
      </c>
      <c r="H1580" s="94" t="s">
        <v>655</v>
      </c>
      <c r="I1580" s="2" t="str">
        <f>IF(MONTH(B1580)&lt;=Elaborazione!$C$1,G1580&amp;H1580,"")</f>
        <v>FormazioneProduzione</v>
      </c>
    </row>
    <row r="1581" spans="1:9" ht="13.5" x14ac:dyDescent="0.35">
      <c r="A1581" s="2" t="s">
        <v>12</v>
      </c>
      <c r="B1581" s="5">
        <v>45383</v>
      </c>
      <c r="C1581" s="93">
        <v>3234</v>
      </c>
      <c r="D1581" s="93"/>
      <c r="E1581" s="93">
        <f t="shared" si="24"/>
        <v>-3234</v>
      </c>
      <c r="F1581" s="2" t="s">
        <v>572</v>
      </c>
      <c r="G1581" s="94" t="s">
        <v>570</v>
      </c>
      <c r="H1581" s="94" t="s">
        <v>655</v>
      </c>
      <c r="I1581" s="2" t="str">
        <f>IF(MONTH(B1581)&lt;=Elaborazione!$C$1,G1581&amp;H1581,"")</f>
        <v>FormazioneProduzione</v>
      </c>
    </row>
    <row r="1582" spans="1:9" ht="13.5" x14ac:dyDescent="0.35">
      <c r="A1582" s="2" t="s">
        <v>166</v>
      </c>
      <c r="B1582" s="5">
        <v>45383</v>
      </c>
      <c r="C1582" s="93"/>
      <c r="D1582" s="93">
        <v>1.81</v>
      </c>
      <c r="E1582" s="93">
        <f t="shared" si="24"/>
        <v>1.81</v>
      </c>
      <c r="F1582" s="2" t="s">
        <v>573</v>
      </c>
      <c r="G1582" s="94" t="s">
        <v>570</v>
      </c>
      <c r="H1582" s="94" t="s">
        <v>655</v>
      </c>
      <c r="I1582" s="2" t="str">
        <f>IF(MONTH(B1582)&lt;=Elaborazione!$C$1,G1582&amp;H1582,"")</f>
        <v>FormazioneProduzione</v>
      </c>
    </row>
    <row r="1583" spans="1:9" ht="13.5" x14ac:dyDescent="0.35">
      <c r="A1583" s="2" t="s">
        <v>253</v>
      </c>
      <c r="B1583" s="5">
        <v>45383</v>
      </c>
      <c r="C1583" s="93">
        <v>3333</v>
      </c>
      <c r="D1583" s="93"/>
      <c r="E1583" s="93">
        <f t="shared" si="24"/>
        <v>-3333</v>
      </c>
      <c r="F1583" s="2" t="s">
        <v>555</v>
      </c>
      <c r="G1583" s="94" t="s">
        <v>550</v>
      </c>
      <c r="H1583" s="94" t="s">
        <v>655</v>
      </c>
      <c r="I1583" s="2" t="str">
        <f>IF(MONTH(B1583)&lt;=Elaborazione!$C$1,G1583&amp;H1583,"")</f>
        <v>Spese promozionaliProduzione</v>
      </c>
    </row>
    <row r="1584" spans="1:9" ht="13.5" x14ac:dyDescent="0.35">
      <c r="A1584" s="2" t="s">
        <v>167</v>
      </c>
      <c r="B1584" s="5">
        <v>45383</v>
      </c>
      <c r="C1584" s="93"/>
      <c r="D1584" s="93">
        <v>25.91</v>
      </c>
      <c r="E1584" s="93">
        <f t="shared" si="24"/>
        <v>25.91</v>
      </c>
      <c r="F1584" s="2" t="s">
        <v>526</v>
      </c>
      <c r="G1584" s="94" t="s">
        <v>524</v>
      </c>
      <c r="H1584" s="94" t="s">
        <v>655</v>
      </c>
      <c r="I1584" s="2" t="str">
        <f>IF(MONTH(B1584)&lt;=Elaborazione!$C$1,G1584&amp;H1584,"")</f>
        <v>Spese generaliProduzione</v>
      </c>
    </row>
    <row r="1585" spans="1:9" ht="13.5" x14ac:dyDescent="0.35">
      <c r="A1585" s="2" t="s">
        <v>254</v>
      </c>
      <c r="B1585" s="5">
        <v>45383</v>
      </c>
      <c r="C1585" s="93">
        <v>42</v>
      </c>
      <c r="D1585" s="93">
        <v>325</v>
      </c>
      <c r="E1585" s="93">
        <f t="shared" si="24"/>
        <v>283</v>
      </c>
      <c r="F1585" s="2" t="s">
        <v>525</v>
      </c>
      <c r="G1585" s="94" t="s">
        <v>524</v>
      </c>
      <c r="H1585" s="94" t="s">
        <v>655</v>
      </c>
      <c r="I1585" s="2" t="str">
        <f>IF(MONTH(B1585)&lt;=Elaborazione!$C$1,G1585&amp;H1585,"")</f>
        <v>Spese generaliProduzione</v>
      </c>
    </row>
    <row r="1586" spans="1:9" ht="13.5" x14ac:dyDescent="0.35">
      <c r="A1586" s="2" t="s">
        <v>255</v>
      </c>
      <c r="B1586" s="5">
        <v>45383</v>
      </c>
      <c r="C1586" s="93">
        <v>750</v>
      </c>
      <c r="D1586" s="93"/>
      <c r="E1586" s="93">
        <f t="shared" si="24"/>
        <v>-750</v>
      </c>
      <c r="F1586" s="2" t="s">
        <v>512</v>
      </c>
      <c r="G1586" s="94" t="s">
        <v>506</v>
      </c>
      <c r="H1586" s="94" t="s">
        <v>655</v>
      </c>
      <c r="I1586" s="2" t="str">
        <f>IF(MONTH(B1586)&lt;=Elaborazione!$C$1,G1586&amp;H1586,"")</f>
        <v>PersonaleProduzione</v>
      </c>
    </row>
    <row r="1587" spans="1:9" ht="13.5" x14ac:dyDescent="0.35">
      <c r="A1587" s="2" t="s">
        <v>168</v>
      </c>
      <c r="B1587" s="5">
        <v>45383</v>
      </c>
      <c r="C1587" s="93"/>
      <c r="D1587" s="93">
        <v>333</v>
      </c>
      <c r="E1587" s="93">
        <f t="shared" si="24"/>
        <v>333</v>
      </c>
      <c r="F1587" s="2" t="s">
        <v>520</v>
      </c>
      <c r="G1587" s="94" t="s">
        <v>506</v>
      </c>
      <c r="H1587" s="94" t="s">
        <v>655</v>
      </c>
      <c r="I1587" s="2" t="str">
        <f>IF(MONTH(B1587)&lt;=Elaborazione!$C$1,G1587&amp;H1587,"")</f>
        <v>PersonaleProduzione</v>
      </c>
    </row>
    <row r="1588" spans="1:9" ht="13.5" x14ac:dyDescent="0.35">
      <c r="A1588" s="2" t="s">
        <v>362</v>
      </c>
      <c r="B1588" s="5">
        <v>45383</v>
      </c>
      <c r="C1588" s="93"/>
      <c r="D1588" s="93">
        <v>170</v>
      </c>
      <c r="E1588" s="93">
        <f t="shared" si="24"/>
        <v>170</v>
      </c>
      <c r="F1588" s="2" t="s">
        <v>528</v>
      </c>
      <c r="G1588" s="94" t="s">
        <v>524</v>
      </c>
      <c r="H1588" s="94" t="s">
        <v>655</v>
      </c>
      <c r="I1588" s="2" t="str">
        <f>IF(MONTH(B1588)&lt;=Elaborazione!$C$1,G1588&amp;H1588,"")</f>
        <v>Spese generaliProduzione</v>
      </c>
    </row>
    <row r="1589" spans="1:9" ht="13.5" x14ac:dyDescent="0.35">
      <c r="A1589" s="2" t="s">
        <v>13</v>
      </c>
      <c r="B1589" s="5">
        <v>45383</v>
      </c>
      <c r="C1589" s="93">
        <v>275</v>
      </c>
      <c r="D1589" s="93">
        <v>299.58999999999997</v>
      </c>
      <c r="E1589" s="93">
        <f t="shared" si="24"/>
        <v>24.589999999999975</v>
      </c>
      <c r="F1589" s="2" t="s">
        <v>513</v>
      </c>
      <c r="G1589" s="94" t="s">
        <v>506</v>
      </c>
      <c r="H1589" s="94" t="s">
        <v>655</v>
      </c>
      <c r="I1589" s="2" t="str">
        <f>IF(MONTH(B1589)&lt;=Elaborazione!$C$1,G1589&amp;H1589,"")</f>
        <v>PersonaleProduzione</v>
      </c>
    </row>
    <row r="1590" spans="1:9" ht="13.5" x14ac:dyDescent="0.35">
      <c r="A1590" s="2" t="s">
        <v>363</v>
      </c>
      <c r="B1590" s="5">
        <v>45383</v>
      </c>
      <c r="C1590" s="93"/>
      <c r="D1590" s="93">
        <v>-8.4600000000000009</v>
      </c>
      <c r="E1590" s="93">
        <f t="shared" si="24"/>
        <v>-8.4600000000000009</v>
      </c>
      <c r="F1590" s="2" t="s">
        <v>533</v>
      </c>
      <c r="G1590" s="2" t="s">
        <v>689</v>
      </c>
      <c r="H1590" s="94" t="s">
        <v>655</v>
      </c>
      <c r="I1590" s="2" t="str">
        <f>IF(MONTH(B1590)&lt;=Elaborazione!$C$1,G1590&amp;H1590,"")</f>
        <v>Imposte e tasseProduzione</v>
      </c>
    </row>
    <row r="1591" spans="1:9" ht="13.5" x14ac:dyDescent="0.35">
      <c r="A1591" s="2" t="s">
        <v>14</v>
      </c>
      <c r="B1591" s="5">
        <v>45383</v>
      </c>
      <c r="C1591" s="93">
        <v>51156.06</v>
      </c>
      <c r="D1591" s="93">
        <v>45769.120000000003</v>
      </c>
      <c r="E1591" s="93">
        <f t="shared" si="24"/>
        <v>-5386.9399999999951</v>
      </c>
      <c r="F1591" s="2" t="s">
        <v>574</v>
      </c>
      <c r="G1591" s="94" t="s">
        <v>504</v>
      </c>
      <c r="H1591" s="94" t="s">
        <v>655</v>
      </c>
      <c r="I1591" s="2" t="str">
        <f>IF(MONTH(B1591)&lt;=Elaborazione!$C$1,G1591&amp;H1591,"")</f>
        <v>AllocazioniProduzione</v>
      </c>
    </row>
    <row r="1592" spans="1:9" ht="13.5" x14ac:dyDescent="0.35">
      <c r="A1592" s="2" t="s">
        <v>15</v>
      </c>
      <c r="B1592" s="5">
        <v>45383</v>
      </c>
      <c r="C1592" s="93">
        <v>13199</v>
      </c>
      <c r="D1592" s="93">
        <v>10856.93</v>
      </c>
      <c r="E1592" s="93">
        <f t="shared" si="24"/>
        <v>-2342.0699999999997</v>
      </c>
      <c r="F1592" s="2" t="s">
        <v>508</v>
      </c>
      <c r="G1592" s="94" t="s">
        <v>506</v>
      </c>
      <c r="H1592" s="2" t="s">
        <v>665</v>
      </c>
      <c r="I1592" s="2" t="str">
        <f>IF(MONTH(B1592)&lt;=Elaborazione!$C$1,G1592&amp;H1592,"")</f>
        <v>PersonaleVendite US</v>
      </c>
    </row>
    <row r="1593" spans="1:9" ht="13.5" x14ac:dyDescent="0.35">
      <c r="A1593" s="2" t="s">
        <v>256</v>
      </c>
      <c r="B1593" s="5">
        <v>45383</v>
      </c>
      <c r="C1593" s="93">
        <v>242</v>
      </c>
      <c r="D1593" s="93"/>
      <c r="E1593" s="93">
        <f t="shared" si="24"/>
        <v>-242</v>
      </c>
      <c r="F1593" s="2" t="s">
        <v>518</v>
      </c>
      <c r="G1593" s="94" t="s">
        <v>506</v>
      </c>
      <c r="H1593" s="2" t="s">
        <v>665</v>
      </c>
      <c r="I1593" s="2" t="str">
        <f>IF(MONTH(B1593)&lt;=Elaborazione!$C$1,G1593&amp;H1593,"")</f>
        <v>PersonaleVendite US</v>
      </c>
    </row>
    <row r="1594" spans="1:9" ht="13.5" x14ac:dyDescent="0.35">
      <c r="A1594" s="2" t="s">
        <v>16</v>
      </c>
      <c r="B1594" s="5">
        <v>45383</v>
      </c>
      <c r="C1594" s="93">
        <v>125</v>
      </c>
      <c r="D1594" s="93">
        <v>65</v>
      </c>
      <c r="E1594" s="93">
        <f t="shared" si="24"/>
        <v>-60</v>
      </c>
      <c r="F1594" s="2" t="s">
        <v>509</v>
      </c>
      <c r="G1594" s="94" t="s">
        <v>506</v>
      </c>
      <c r="H1594" s="2" t="s">
        <v>665</v>
      </c>
      <c r="I1594" s="2" t="str">
        <f>IF(MONTH(B1594)&lt;=Elaborazione!$C$1,G1594&amp;H1594,"")</f>
        <v>PersonaleVendite US</v>
      </c>
    </row>
    <row r="1595" spans="1:9" ht="13.5" x14ac:dyDescent="0.35">
      <c r="A1595" s="2" t="s">
        <v>257</v>
      </c>
      <c r="B1595" s="5">
        <v>45383</v>
      </c>
      <c r="C1595" s="93">
        <v>33</v>
      </c>
      <c r="D1595" s="93"/>
      <c r="E1595" s="93">
        <f t="shared" si="24"/>
        <v>-33</v>
      </c>
      <c r="F1595" s="2" t="s">
        <v>519</v>
      </c>
      <c r="G1595" s="94" t="s">
        <v>506</v>
      </c>
      <c r="H1595" s="2" t="s">
        <v>665</v>
      </c>
      <c r="I1595" s="2" t="str">
        <f>IF(MONTH(B1595)&lt;=Elaborazione!$C$1,G1595&amp;H1595,"")</f>
        <v>PersonaleVendite US</v>
      </c>
    </row>
    <row r="1596" spans="1:9" ht="13.5" x14ac:dyDescent="0.35">
      <c r="A1596" s="2" t="s">
        <v>17</v>
      </c>
      <c r="B1596" s="5">
        <v>45383</v>
      </c>
      <c r="C1596" s="93">
        <v>1632</v>
      </c>
      <c r="D1596" s="93">
        <v>1212.08</v>
      </c>
      <c r="E1596" s="93">
        <f t="shared" si="24"/>
        <v>-419.92000000000007</v>
      </c>
      <c r="F1596" s="2" t="s">
        <v>516</v>
      </c>
      <c r="G1596" s="94" t="s">
        <v>506</v>
      </c>
      <c r="H1596" s="2" t="s">
        <v>665</v>
      </c>
      <c r="I1596" s="2" t="str">
        <f>IF(MONTH(B1596)&lt;=Elaborazione!$C$1,G1596&amp;H1596,"")</f>
        <v>PersonaleVendite US</v>
      </c>
    </row>
    <row r="1597" spans="1:9" ht="13.5" x14ac:dyDescent="0.35">
      <c r="A1597" s="2" t="s">
        <v>18</v>
      </c>
      <c r="B1597" s="5">
        <v>45383</v>
      </c>
      <c r="C1597" s="93">
        <v>5917</v>
      </c>
      <c r="D1597" s="93">
        <v>4531.28</v>
      </c>
      <c r="E1597" s="93">
        <f t="shared" si="24"/>
        <v>-1385.7200000000003</v>
      </c>
      <c r="F1597" s="2" t="s">
        <v>510</v>
      </c>
      <c r="G1597" s="94" t="s">
        <v>506</v>
      </c>
      <c r="H1597" s="2" t="s">
        <v>665</v>
      </c>
      <c r="I1597" s="2" t="str">
        <f>IF(MONTH(B1597)&lt;=Elaborazione!$C$1,G1597&amp;H1597,"")</f>
        <v>PersonaleVendite US</v>
      </c>
    </row>
    <row r="1598" spans="1:9" ht="13.5" x14ac:dyDescent="0.35">
      <c r="A1598" s="2" t="s">
        <v>169</v>
      </c>
      <c r="B1598" s="5">
        <v>45383</v>
      </c>
      <c r="C1598" s="93"/>
      <c r="D1598" s="93">
        <v>1121.1500000000001</v>
      </c>
      <c r="E1598" s="93">
        <f t="shared" si="24"/>
        <v>1121.1500000000001</v>
      </c>
      <c r="F1598" s="2" t="s">
        <v>514</v>
      </c>
      <c r="G1598" s="94" t="s">
        <v>506</v>
      </c>
      <c r="H1598" s="2" t="s">
        <v>665</v>
      </c>
      <c r="I1598" s="2" t="str">
        <f>IF(MONTH(B1598)&lt;=Elaborazione!$C$1,G1598&amp;H1598,"")</f>
        <v>PersonaleVendite US</v>
      </c>
    </row>
    <row r="1599" spans="1:9" ht="13.5" x14ac:dyDescent="0.35">
      <c r="A1599" s="2" t="s">
        <v>19</v>
      </c>
      <c r="B1599" s="5">
        <v>45383</v>
      </c>
      <c r="C1599" s="93">
        <v>170</v>
      </c>
      <c r="D1599" s="93">
        <v>114.84</v>
      </c>
      <c r="E1599" s="93">
        <f t="shared" si="24"/>
        <v>-55.16</v>
      </c>
      <c r="F1599" s="2" t="s">
        <v>511</v>
      </c>
      <c r="G1599" s="94" t="s">
        <v>506</v>
      </c>
      <c r="H1599" s="2" t="s">
        <v>665</v>
      </c>
      <c r="I1599" s="2" t="str">
        <f>IF(MONTH(B1599)&lt;=Elaborazione!$C$1,G1599&amp;H1599,"")</f>
        <v>PersonaleVendite US</v>
      </c>
    </row>
    <row r="1600" spans="1:9" ht="13.5" x14ac:dyDescent="0.35">
      <c r="A1600" s="2" t="s">
        <v>20</v>
      </c>
      <c r="B1600" s="5">
        <v>45383</v>
      </c>
      <c r="C1600" s="93">
        <v>395</v>
      </c>
      <c r="D1600" s="93">
        <v>893.29</v>
      </c>
      <c r="E1600" s="93">
        <f t="shared" si="24"/>
        <v>498.28999999999996</v>
      </c>
      <c r="F1600" s="2" t="s">
        <v>515</v>
      </c>
      <c r="G1600" s="94" t="s">
        <v>506</v>
      </c>
      <c r="H1600" s="2" t="s">
        <v>665</v>
      </c>
      <c r="I1600" s="2" t="str">
        <f>IF(MONTH(B1600)&lt;=Elaborazione!$C$1,G1600&amp;H1600,"")</f>
        <v>PersonaleVendite US</v>
      </c>
    </row>
    <row r="1601" spans="1:9" ht="13.5" x14ac:dyDescent="0.35">
      <c r="A1601" s="2" t="s">
        <v>21</v>
      </c>
      <c r="B1601" s="5">
        <v>45383</v>
      </c>
      <c r="C1601" s="93">
        <v>1337</v>
      </c>
      <c r="D1601" s="93">
        <v>6291.05</v>
      </c>
      <c r="E1601" s="93">
        <f t="shared" si="24"/>
        <v>4954.05</v>
      </c>
      <c r="F1601" s="2" t="s">
        <v>523</v>
      </c>
      <c r="G1601" s="94" t="s">
        <v>506</v>
      </c>
      <c r="H1601" s="2" t="s">
        <v>665</v>
      </c>
      <c r="I1601" s="2" t="str">
        <f>IF(MONTH(B1601)&lt;=Elaborazione!$C$1,G1601&amp;H1601,"")</f>
        <v>PersonaleVendite US</v>
      </c>
    </row>
    <row r="1602" spans="1:9" ht="13.5" x14ac:dyDescent="0.35">
      <c r="A1602" s="2" t="s">
        <v>258</v>
      </c>
      <c r="B1602" s="5">
        <v>45383</v>
      </c>
      <c r="C1602" s="93">
        <v>3000</v>
      </c>
      <c r="D1602" s="93"/>
      <c r="E1602" s="93">
        <f t="shared" si="24"/>
        <v>-3000</v>
      </c>
      <c r="F1602" s="2" t="s">
        <v>530</v>
      </c>
      <c r="G1602" s="94" t="s">
        <v>506</v>
      </c>
      <c r="H1602" s="2" t="s">
        <v>665</v>
      </c>
      <c r="I1602" s="2" t="str">
        <f>IF(MONTH(B1602)&lt;=Elaborazione!$C$1,G1602&amp;H1602,"")</f>
        <v>PersonaleVendite US</v>
      </c>
    </row>
    <row r="1603" spans="1:9" ht="13.5" x14ac:dyDescent="0.35">
      <c r="A1603" s="2" t="s">
        <v>366</v>
      </c>
      <c r="B1603" s="5">
        <v>45383</v>
      </c>
      <c r="C1603" s="93"/>
      <c r="D1603" s="93">
        <v>875</v>
      </c>
      <c r="E1603" s="93">
        <f t="shared" ref="E1603:E1666" si="25">+D1603-C1603</f>
        <v>875</v>
      </c>
      <c r="F1603" s="2" t="s">
        <v>548</v>
      </c>
      <c r="G1603" s="94" t="s">
        <v>540</v>
      </c>
      <c r="H1603" s="2" t="s">
        <v>665</v>
      </c>
      <c r="I1603" s="2" t="str">
        <f>IF(MONTH(B1603)&lt;=Elaborazione!$C$1,G1603&amp;H1603,"")</f>
        <v>Consulenze &amp; serviziVendite US</v>
      </c>
    </row>
    <row r="1604" spans="1:9" ht="13.5" x14ac:dyDescent="0.35">
      <c r="A1604" s="2" t="s">
        <v>22</v>
      </c>
      <c r="B1604" s="5">
        <v>45383</v>
      </c>
      <c r="C1604" s="93">
        <v>7500</v>
      </c>
      <c r="D1604" s="93">
        <v>7200</v>
      </c>
      <c r="E1604" s="93">
        <f t="shared" si="25"/>
        <v>-300</v>
      </c>
      <c r="F1604" s="2" t="s">
        <v>539</v>
      </c>
      <c r="G1604" s="94" t="s">
        <v>540</v>
      </c>
      <c r="H1604" s="2" t="s">
        <v>665</v>
      </c>
      <c r="I1604" s="2" t="str">
        <f>IF(MONTH(B1604)&lt;=Elaborazione!$C$1,G1604&amp;H1604,"")</f>
        <v>Consulenze &amp; serviziVendite US</v>
      </c>
    </row>
    <row r="1605" spans="1:9" ht="13.5" x14ac:dyDescent="0.35">
      <c r="A1605" s="2" t="s">
        <v>321</v>
      </c>
      <c r="B1605" s="5">
        <v>45383</v>
      </c>
      <c r="C1605" s="93">
        <v>10500</v>
      </c>
      <c r="D1605" s="93"/>
      <c r="E1605" s="93">
        <f t="shared" si="25"/>
        <v>-10500</v>
      </c>
      <c r="F1605" s="2" t="s">
        <v>545</v>
      </c>
      <c r="G1605" s="94" t="s">
        <v>540</v>
      </c>
      <c r="H1605" s="2" t="s">
        <v>665</v>
      </c>
      <c r="I1605" s="2" t="str">
        <f>IF(MONTH(B1605)&lt;=Elaborazione!$C$1,G1605&amp;H1605,"")</f>
        <v>Consulenze &amp; serviziVendite US</v>
      </c>
    </row>
    <row r="1606" spans="1:9" ht="13.5" x14ac:dyDescent="0.35">
      <c r="A1606" s="2" t="s">
        <v>23</v>
      </c>
      <c r="B1606" s="5">
        <v>45383</v>
      </c>
      <c r="C1606" s="93">
        <v>50</v>
      </c>
      <c r="D1606" s="93">
        <v>142.84</v>
      </c>
      <c r="E1606" s="93">
        <f t="shared" si="25"/>
        <v>92.84</v>
      </c>
      <c r="F1606" s="2" t="s">
        <v>564</v>
      </c>
      <c r="G1606" s="94" t="s">
        <v>524</v>
      </c>
      <c r="H1606" s="2" t="s">
        <v>665</v>
      </c>
      <c r="I1606" s="2" t="str">
        <f>IF(MONTH(B1606)&lt;=Elaborazione!$C$1,G1606&amp;H1606,"")</f>
        <v>Spese generaliVendite US</v>
      </c>
    </row>
    <row r="1607" spans="1:9" ht="13.5" x14ac:dyDescent="0.35">
      <c r="A1607" s="2" t="s">
        <v>367</v>
      </c>
      <c r="B1607" s="5">
        <v>45383</v>
      </c>
      <c r="C1607" s="93"/>
      <c r="D1607" s="93">
        <v>1250</v>
      </c>
      <c r="E1607" s="93">
        <f t="shared" si="25"/>
        <v>1250</v>
      </c>
      <c r="F1607" s="2" t="s">
        <v>567</v>
      </c>
      <c r="G1607" s="94" t="s">
        <v>524</v>
      </c>
      <c r="H1607" s="2" t="s">
        <v>665</v>
      </c>
      <c r="I1607" s="2" t="str">
        <f>IF(MONTH(B1607)&lt;=Elaborazione!$C$1,G1607&amp;H1607,"")</f>
        <v>Spese generaliVendite US</v>
      </c>
    </row>
    <row r="1608" spans="1:9" ht="13.5" x14ac:dyDescent="0.35">
      <c r="A1608" s="2" t="s">
        <v>24</v>
      </c>
      <c r="B1608" s="5">
        <v>45383</v>
      </c>
      <c r="C1608" s="93">
        <v>50</v>
      </c>
      <c r="D1608" s="93"/>
      <c r="E1608" s="93">
        <f t="shared" si="25"/>
        <v>-50</v>
      </c>
      <c r="F1608" s="2" t="s">
        <v>571</v>
      </c>
      <c r="G1608" s="94" t="s">
        <v>570</v>
      </c>
      <c r="H1608" s="2" t="s">
        <v>665</v>
      </c>
      <c r="I1608" s="2" t="str">
        <f>IF(MONTH(B1608)&lt;=Elaborazione!$C$1,G1608&amp;H1608,"")</f>
        <v>FormazioneVendite US</v>
      </c>
    </row>
    <row r="1609" spans="1:9" ht="13.5" x14ac:dyDescent="0.35">
      <c r="A1609" s="2" t="s">
        <v>170</v>
      </c>
      <c r="B1609" s="5">
        <v>45383</v>
      </c>
      <c r="C1609" s="93"/>
      <c r="D1609" s="93">
        <v>593.20000000000005</v>
      </c>
      <c r="E1609" s="93">
        <f t="shared" si="25"/>
        <v>593.20000000000005</v>
      </c>
      <c r="F1609" s="2" t="s">
        <v>553</v>
      </c>
      <c r="G1609" s="94" t="s">
        <v>550</v>
      </c>
      <c r="H1609" s="2" t="s">
        <v>665</v>
      </c>
      <c r="I1609" s="2" t="str">
        <f>IF(MONTH(B1609)&lt;=Elaborazione!$C$1,G1609&amp;H1609,"")</f>
        <v>Spese promozionaliVendite US</v>
      </c>
    </row>
    <row r="1610" spans="1:9" ht="13.5" x14ac:dyDescent="0.35">
      <c r="A1610" s="2" t="s">
        <v>171</v>
      </c>
      <c r="B1610" s="5">
        <v>45383</v>
      </c>
      <c r="C1610" s="93"/>
      <c r="D1610" s="93">
        <v>25.91</v>
      </c>
      <c r="E1610" s="93">
        <f t="shared" si="25"/>
        <v>25.91</v>
      </c>
      <c r="F1610" s="2" t="s">
        <v>526</v>
      </c>
      <c r="G1610" s="94" t="s">
        <v>524</v>
      </c>
      <c r="H1610" s="2" t="s">
        <v>665</v>
      </c>
      <c r="I1610" s="2" t="str">
        <f>IF(MONTH(B1610)&lt;=Elaborazione!$C$1,G1610&amp;H1610,"")</f>
        <v>Spese generaliVendite US</v>
      </c>
    </row>
    <row r="1611" spans="1:9" ht="13.5" x14ac:dyDescent="0.35">
      <c r="A1611" s="2" t="s">
        <v>25</v>
      </c>
      <c r="B1611" s="5">
        <v>45383</v>
      </c>
      <c r="C1611" s="93">
        <v>50</v>
      </c>
      <c r="D1611" s="93"/>
      <c r="E1611" s="93">
        <f t="shared" si="25"/>
        <v>-50</v>
      </c>
      <c r="F1611" s="2" t="s">
        <v>525</v>
      </c>
      <c r="G1611" s="94" t="s">
        <v>524</v>
      </c>
      <c r="H1611" s="2" t="s">
        <v>665</v>
      </c>
      <c r="I1611" s="2" t="str">
        <f>IF(MONTH(B1611)&lt;=Elaborazione!$C$1,G1611&amp;H1611,"")</f>
        <v>Spese generaliVendite US</v>
      </c>
    </row>
    <row r="1612" spans="1:9" ht="13.5" x14ac:dyDescent="0.35">
      <c r="A1612" s="2" t="s">
        <v>26</v>
      </c>
      <c r="B1612" s="5">
        <v>45383</v>
      </c>
      <c r="C1612" s="93">
        <v>1225</v>
      </c>
      <c r="D1612" s="93">
        <v>995.44</v>
      </c>
      <c r="E1612" s="93">
        <f t="shared" si="25"/>
        <v>-229.55999999999995</v>
      </c>
      <c r="F1612" s="2" t="s">
        <v>512</v>
      </c>
      <c r="G1612" s="94" t="s">
        <v>506</v>
      </c>
      <c r="H1612" s="2" t="s">
        <v>665</v>
      </c>
      <c r="I1612" s="2" t="str">
        <f>IF(MONTH(B1612)&lt;=Elaborazione!$C$1,G1612&amp;H1612,"")</f>
        <v>PersonaleVendite US</v>
      </c>
    </row>
    <row r="1613" spans="1:9" ht="13.5" x14ac:dyDescent="0.35">
      <c r="A1613" s="2" t="s">
        <v>172</v>
      </c>
      <c r="B1613" s="5">
        <v>45383</v>
      </c>
      <c r="C1613" s="93"/>
      <c r="D1613" s="93">
        <v>645</v>
      </c>
      <c r="E1613" s="93">
        <f t="shared" si="25"/>
        <v>645</v>
      </c>
      <c r="F1613" s="2" t="s">
        <v>520</v>
      </c>
      <c r="G1613" s="94" t="s">
        <v>506</v>
      </c>
      <c r="H1613" s="2" t="s">
        <v>665</v>
      </c>
      <c r="I1613" s="2" t="str">
        <f>IF(MONTH(B1613)&lt;=Elaborazione!$C$1,G1613&amp;H1613,"")</f>
        <v>PersonaleVendite US</v>
      </c>
    </row>
    <row r="1614" spans="1:9" ht="13.5" x14ac:dyDescent="0.35">
      <c r="A1614" s="2" t="s">
        <v>27</v>
      </c>
      <c r="B1614" s="5">
        <v>45383</v>
      </c>
      <c r="C1614" s="93">
        <v>275</v>
      </c>
      <c r="D1614" s="93">
        <v>1569.89</v>
      </c>
      <c r="E1614" s="93">
        <f t="shared" si="25"/>
        <v>1294.8900000000001</v>
      </c>
      <c r="F1614" s="2" t="s">
        <v>513</v>
      </c>
      <c r="G1614" s="94" t="s">
        <v>506</v>
      </c>
      <c r="H1614" s="2" t="s">
        <v>665</v>
      </c>
      <c r="I1614" s="2" t="str">
        <f>IF(MONTH(B1614)&lt;=Elaborazione!$C$1,G1614&amp;H1614,"")</f>
        <v>PersonaleVendite US</v>
      </c>
    </row>
    <row r="1615" spans="1:9" ht="13.5" x14ac:dyDescent="0.35">
      <c r="A1615" s="2" t="s">
        <v>28</v>
      </c>
      <c r="B1615" s="5">
        <v>45383</v>
      </c>
      <c r="C1615" s="93">
        <v>23174</v>
      </c>
      <c r="D1615" s="93">
        <v>27077.360000000001</v>
      </c>
      <c r="E1615" s="93">
        <f t="shared" si="25"/>
        <v>3903.3600000000006</v>
      </c>
      <c r="F1615" s="2" t="s">
        <v>508</v>
      </c>
      <c r="G1615" s="94" t="s">
        <v>506</v>
      </c>
      <c r="H1615" s="2" t="s">
        <v>665</v>
      </c>
      <c r="I1615" s="2" t="str">
        <f>IF(MONTH(B1615)&lt;=Elaborazione!$C$1,G1615&amp;H1615,"")</f>
        <v>PersonaleVendite US</v>
      </c>
    </row>
    <row r="1616" spans="1:9" ht="13.5" x14ac:dyDescent="0.35">
      <c r="A1616" s="2" t="s">
        <v>259</v>
      </c>
      <c r="B1616" s="5">
        <v>45383</v>
      </c>
      <c r="C1616" s="93">
        <v>1208</v>
      </c>
      <c r="D1616" s="93"/>
      <c r="E1616" s="93">
        <f t="shared" si="25"/>
        <v>-1208</v>
      </c>
      <c r="F1616" s="2" t="s">
        <v>518</v>
      </c>
      <c r="G1616" s="94" t="s">
        <v>506</v>
      </c>
      <c r="H1616" s="2" t="s">
        <v>665</v>
      </c>
      <c r="I1616" s="2" t="str">
        <f>IF(MONTH(B1616)&lt;=Elaborazione!$C$1,G1616&amp;H1616,"")</f>
        <v>PersonaleVendite US</v>
      </c>
    </row>
    <row r="1617" spans="1:9" ht="13.5" x14ac:dyDescent="0.35">
      <c r="A1617" s="2" t="s">
        <v>260</v>
      </c>
      <c r="B1617" s="5">
        <v>45383</v>
      </c>
      <c r="C1617" s="93">
        <v>58</v>
      </c>
      <c r="D1617" s="93"/>
      <c r="E1617" s="93">
        <f t="shared" si="25"/>
        <v>-58</v>
      </c>
      <c r="F1617" s="2" t="s">
        <v>519</v>
      </c>
      <c r="G1617" s="94" t="s">
        <v>506</v>
      </c>
      <c r="H1617" s="2" t="s">
        <v>665</v>
      </c>
      <c r="I1617" s="2" t="str">
        <f>IF(MONTH(B1617)&lt;=Elaborazione!$C$1,G1617&amp;H1617,"")</f>
        <v>PersonaleVendite US</v>
      </c>
    </row>
    <row r="1618" spans="1:9" ht="13.5" x14ac:dyDescent="0.35">
      <c r="A1618" s="2" t="s">
        <v>29</v>
      </c>
      <c r="B1618" s="5">
        <v>45383</v>
      </c>
      <c r="C1618" s="93">
        <v>4329</v>
      </c>
      <c r="D1618" s="93">
        <v>9082.73</v>
      </c>
      <c r="E1618" s="93">
        <f t="shared" si="25"/>
        <v>4753.7299999999996</v>
      </c>
      <c r="F1618" s="2" t="s">
        <v>516</v>
      </c>
      <c r="G1618" s="94" t="s">
        <v>506</v>
      </c>
      <c r="H1618" s="2" t="s">
        <v>665</v>
      </c>
      <c r="I1618" s="2" t="str">
        <f>IF(MONTH(B1618)&lt;=Elaborazione!$C$1,G1618&amp;H1618,"")</f>
        <v>PersonaleVendite US</v>
      </c>
    </row>
    <row r="1619" spans="1:9" ht="13.5" x14ac:dyDescent="0.35">
      <c r="A1619" s="2" t="s">
        <v>30</v>
      </c>
      <c r="B1619" s="5">
        <v>45383</v>
      </c>
      <c r="C1619" s="93">
        <v>11448</v>
      </c>
      <c r="D1619" s="93">
        <v>7507.34</v>
      </c>
      <c r="E1619" s="93">
        <f t="shared" si="25"/>
        <v>-3940.66</v>
      </c>
      <c r="F1619" s="2" t="s">
        <v>510</v>
      </c>
      <c r="G1619" s="94" t="s">
        <v>506</v>
      </c>
      <c r="H1619" s="2" t="s">
        <v>665</v>
      </c>
      <c r="I1619" s="2" t="str">
        <f>IF(MONTH(B1619)&lt;=Elaborazione!$C$1,G1619&amp;H1619,"")</f>
        <v>PersonaleVendite US</v>
      </c>
    </row>
    <row r="1620" spans="1:9" ht="13.5" x14ac:dyDescent="0.35">
      <c r="A1620" s="2" t="s">
        <v>173</v>
      </c>
      <c r="B1620" s="5">
        <v>45383</v>
      </c>
      <c r="C1620" s="93"/>
      <c r="D1620" s="93">
        <v>1691.23</v>
      </c>
      <c r="E1620" s="93">
        <f t="shared" si="25"/>
        <v>1691.23</v>
      </c>
      <c r="F1620" s="2" t="s">
        <v>514</v>
      </c>
      <c r="G1620" s="94" t="s">
        <v>506</v>
      </c>
      <c r="H1620" s="2" t="s">
        <v>665</v>
      </c>
      <c r="I1620" s="2" t="str">
        <f>IF(MONTH(B1620)&lt;=Elaborazione!$C$1,G1620&amp;H1620,"")</f>
        <v>PersonaleVendite US</v>
      </c>
    </row>
    <row r="1621" spans="1:9" ht="13.5" x14ac:dyDescent="0.35">
      <c r="A1621" s="2" t="s">
        <v>31</v>
      </c>
      <c r="B1621" s="5">
        <v>45383</v>
      </c>
      <c r="C1621" s="93">
        <v>100</v>
      </c>
      <c r="D1621" s="93">
        <v>11.779999999999916</v>
      </c>
      <c r="E1621" s="93">
        <f t="shared" si="25"/>
        <v>-88.220000000000084</v>
      </c>
      <c r="F1621" s="2" t="s">
        <v>511</v>
      </c>
      <c r="G1621" s="94" t="s">
        <v>506</v>
      </c>
      <c r="H1621" s="2" t="s">
        <v>665</v>
      </c>
      <c r="I1621" s="2" t="str">
        <f>IF(MONTH(B1621)&lt;=Elaborazione!$C$1,G1621&amp;H1621,"")</f>
        <v>PersonaleVendite US</v>
      </c>
    </row>
    <row r="1622" spans="1:9" ht="13.5" x14ac:dyDescent="0.35">
      <c r="A1622" s="2" t="s">
        <v>32</v>
      </c>
      <c r="B1622" s="5">
        <v>45383</v>
      </c>
      <c r="C1622" s="93">
        <v>1317</v>
      </c>
      <c r="D1622" s="93">
        <v>1137.0999999999999</v>
      </c>
      <c r="E1622" s="93">
        <f t="shared" si="25"/>
        <v>-179.90000000000009</v>
      </c>
      <c r="F1622" s="2" t="s">
        <v>515</v>
      </c>
      <c r="G1622" s="94" t="s">
        <v>506</v>
      </c>
      <c r="H1622" s="2" t="s">
        <v>665</v>
      </c>
      <c r="I1622" s="2" t="str">
        <f>IF(MONTH(B1622)&lt;=Elaborazione!$C$1,G1622&amp;H1622,"")</f>
        <v>PersonaleVendite US</v>
      </c>
    </row>
    <row r="1623" spans="1:9" ht="13.5" x14ac:dyDescent="0.35">
      <c r="A1623" s="2" t="s">
        <v>33</v>
      </c>
      <c r="B1623" s="5">
        <v>45383</v>
      </c>
      <c r="C1623" s="93">
        <v>4457</v>
      </c>
      <c r="D1623" s="93">
        <v>6783.18</v>
      </c>
      <c r="E1623" s="93">
        <f t="shared" si="25"/>
        <v>2326.1800000000003</v>
      </c>
      <c r="F1623" s="2" t="s">
        <v>523</v>
      </c>
      <c r="G1623" s="94" t="s">
        <v>506</v>
      </c>
      <c r="H1623" s="2" t="s">
        <v>665</v>
      </c>
      <c r="I1623" s="2" t="str">
        <f>IF(MONTH(B1623)&lt;=Elaborazione!$C$1,G1623&amp;H1623,"")</f>
        <v>PersonaleVendite US</v>
      </c>
    </row>
    <row r="1624" spans="1:9" ht="13.5" x14ac:dyDescent="0.35">
      <c r="A1624" s="2" t="s">
        <v>261</v>
      </c>
      <c r="B1624" s="5">
        <v>45383</v>
      </c>
      <c r="C1624" s="93">
        <v>3600</v>
      </c>
      <c r="D1624" s="93">
        <v>547.85</v>
      </c>
      <c r="E1624" s="93">
        <f t="shared" si="25"/>
        <v>-3052.15</v>
      </c>
      <c r="F1624" s="2" t="s">
        <v>530</v>
      </c>
      <c r="G1624" s="94" t="s">
        <v>506</v>
      </c>
      <c r="H1624" s="2" t="s">
        <v>665</v>
      </c>
      <c r="I1624" s="2" t="str">
        <f>IF(MONTH(B1624)&lt;=Elaborazione!$C$1,G1624&amp;H1624,"")</f>
        <v>PersonaleVendite US</v>
      </c>
    </row>
    <row r="1625" spans="1:9" ht="13.5" x14ac:dyDescent="0.35">
      <c r="A1625" s="2" t="s">
        <v>34</v>
      </c>
      <c r="B1625" s="5">
        <v>45383</v>
      </c>
      <c r="C1625" s="93">
        <v>100</v>
      </c>
      <c r="D1625" s="93">
        <v>575.99</v>
      </c>
      <c r="E1625" s="93">
        <f t="shared" si="25"/>
        <v>475.99</v>
      </c>
      <c r="F1625" s="2" t="s">
        <v>564</v>
      </c>
      <c r="G1625" s="94" t="s">
        <v>524</v>
      </c>
      <c r="H1625" s="2" t="s">
        <v>665</v>
      </c>
      <c r="I1625" s="2" t="str">
        <f>IF(MONTH(B1625)&lt;=Elaborazione!$C$1,G1625&amp;H1625,"")</f>
        <v>Spese generaliVendite US</v>
      </c>
    </row>
    <row r="1626" spans="1:9" ht="13.5" x14ac:dyDescent="0.35">
      <c r="A1626" s="2" t="s">
        <v>174</v>
      </c>
      <c r="B1626" s="5">
        <v>45383</v>
      </c>
      <c r="C1626" s="93"/>
      <c r="D1626" s="93">
        <v>9.1</v>
      </c>
      <c r="E1626" s="93">
        <f t="shared" si="25"/>
        <v>9.1</v>
      </c>
      <c r="F1626" s="2" t="s">
        <v>565</v>
      </c>
      <c r="G1626" s="94" t="s">
        <v>524</v>
      </c>
      <c r="H1626" s="2" t="s">
        <v>665</v>
      </c>
      <c r="I1626" s="2" t="str">
        <f>IF(MONTH(B1626)&lt;=Elaborazione!$C$1,G1626&amp;H1626,"")</f>
        <v>Spese generaliVendite US</v>
      </c>
    </row>
    <row r="1627" spans="1:9" ht="13.5" x14ac:dyDescent="0.35">
      <c r="A1627" s="2" t="s">
        <v>263</v>
      </c>
      <c r="B1627" s="5">
        <v>45383</v>
      </c>
      <c r="C1627" s="93">
        <v>100</v>
      </c>
      <c r="D1627" s="93"/>
      <c r="E1627" s="93">
        <f t="shared" si="25"/>
        <v>-100</v>
      </c>
      <c r="F1627" s="2" t="s">
        <v>571</v>
      </c>
      <c r="G1627" s="94" t="s">
        <v>570</v>
      </c>
      <c r="H1627" s="2" t="s">
        <v>665</v>
      </c>
      <c r="I1627" s="2" t="str">
        <f>IF(MONTH(B1627)&lt;=Elaborazione!$C$1,G1627&amp;H1627,"")</f>
        <v>FormazioneVendite US</v>
      </c>
    </row>
    <row r="1628" spans="1:9" ht="13.5" x14ac:dyDescent="0.35">
      <c r="A1628" s="2" t="s">
        <v>369</v>
      </c>
      <c r="B1628" s="5">
        <v>45383</v>
      </c>
      <c r="C1628" s="93"/>
      <c r="D1628" s="93">
        <v>6000</v>
      </c>
      <c r="E1628" s="93">
        <f t="shared" si="25"/>
        <v>6000</v>
      </c>
      <c r="F1628" s="2" t="s">
        <v>521</v>
      </c>
      <c r="G1628" s="2" t="s">
        <v>507</v>
      </c>
      <c r="H1628" s="2" t="s">
        <v>665</v>
      </c>
      <c r="I1628" s="2" t="str">
        <f>IF(MONTH(B1628)&lt;=Elaborazione!$C$1,G1628&amp;H1628,"")</f>
        <v>Consulenze tecnicheVendite US</v>
      </c>
    </row>
    <row r="1629" spans="1:9" ht="13.5" x14ac:dyDescent="0.35">
      <c r="A1629" s="2" t="s">
        <v>35</v>
      </c>
      <c r="B1629" s="5">
        <v>45383</v>
      </c>
      <c r="C1629" s="93">
        <v>30000</v>
      </c>
      <c r="D1629" s="93"/>
      <c r="E1629" s="93">
        <f t="shared" si="25"/>
        <v>-30000</v>
      </c>
      <c r="F1629" s="2" t="s">
        <v>553</v>
      </c>
      <c r="G1629" s="94" t="s">
        <v>550</v>
      </c>
      <c r="H1629" s="2" t="s">
        <v>665</v>
      </c>
      <c r="I1629" s="2" t="str">
        <f>IF(MONTH(B1629)&lt;=Elaborazione!$C$1,G1629&amp;H1629,"")</f>
        <v>Spese promozionaliVendite US</v>
      </c>
    </row>
    <row r="1630" spans="1:9" ht="13.5" x14ac:dyDescent="0.35">
      <c r="A1630" s="2" t="s">
        <v>175</v>
      </c>
      <c r="B1630" s="5">
        <v>45383</v>
      </c>
      <c r="C1630" s="93"/>
      <c r="D1630" s="93">
        <v>129.54</v>
      </c>
      <c r="E1630" s="93">
        <f t="shared" si="25"/>
        <v>129.54</v>
      </c>
      <c r="F1630" s="2" t="s">
        <v>526</v>
      </c>
      <c r="G1630" s="94" t="s">
        <v>524</v>
      </c>
      <c r="H1630" s="2" t="s">
        <v>665</v>
      </c>
      <c r="I1630" s="2" t="str">
        <f>IF(MONTH(B1630)&lt;=Elaborazione!$C$1,G1630&amp;H1630,"")</f>
        <v>Spese generaliVendite US</v>
      </c>
    </row>
    <row r="1631" spans="1:9" ht="13.5" x14ac:dyDescent="0.35">
      <c r="A1631" s="2" t="s">
        <v>264</v>
      </c>
      <c r="B1631" s="5">
        <v>45383</v>
      </c>
      <c r="C1631" s="93">
        <v>100</v>
      </c>
      <c r="D1631" s="93">
        <v>261.64999999999998</v>
      </c>
      <c r="E1631" s="93">
        <f t="shared" si="25"/>
        <v>161.64999999999998</v>
      </c>
      <c r="F1631" s="2" t="s">
        <v>525</v>
      </c>
      <c r="G1631" s="94" t="s">
        <v>524</v>
      </c>
      <c r="H1631" s="2" t="s">
        <v>665</v>
      </c>
      <c r="I1631" s="2" t="str">
        <f>IF(MONTH(B1631)&lt;=Elaborazione!$C$1,G1631&amp;H1631,"")</f>
        <v>Spese generaliVendite US</v>
      </c>
    </row>
    <row r="1632" spans="1:9" ht="13.5" x14ac:dyDescent="0.35">
      <c r="A1632" s="2" t="s">
        <v>36</v>
      </c>
      <c r="B1632" s="5">
        <v>45383</v>
      </c>
      <c r="C1632" s="93">
        <v>5333</v>
      </c>
      <c r="D1632" s="93">
        <v>4036.97</v>
      </c>
      <c r="E1632" s="93">
        <f t="shared" si="25"/>
        <v>-1296.0300000000002</v>
      </c>
      <c r="F1632" s="2" t="s">
        <v>512</v>
      </c>
      <c r="G1632" s="94" t="s">
        <v>506</v>
      </c>
      <c r="H1632" s="2" t="s">
        <v>665</v>
      </c>
      <c r="I1632" s="2" t="str">
        <f>IF(MONTH(B1632)&lt;=Elaborazione!$C$1,G1632&amp;H1632,"")</f>
        <v>PersonaleVendite US</v>
      </c>
    </row>
    <row r="1633" spans="1:9" ht="13.5" x14ac:dyDescent="0.35">
      <c r="A1633" s="2" t="s">
        <v>176</v>
      </c>
      <c r="B1633" s="5">
        <v>45383</v>
      </c>
      <c r="C1633" s="93"/>
      <c r="D1633" s="93">
        <v>3262.38</v>
      </c>
      <c r="E1633" s="93">
        <f t="shared" si="25"/>
        <v>3262.38</v>
      </c>
      <c r="F1633" s="2" t="s">
        <v>520</v>
      </c>
      <c r="G1633" s="94" t="s">
        <v>506</v>
      </c>
      <c r="H1633" s="2" t="s">
        <v>665</v>
      </c>
      <c r="I1633" s="2" t="str">
        <f>IF(MONTH(B1633)&lt;=Elaborazione!$C$1,G1633&amp;H1633,"")</f>
        <v>PersonaleVendite US</v>
      </c>
    </row>
    <row r="1634" spans="1:9" ht="13.5" x14ac:dyDescent="0.35">
      <c r="A1634" s="2" t="s">
        <v>37</v>
      </c>
      <c r="B1634" s="5">
        <v>45383</v>
      </c>
      <c r="C1634" s="93">
        <v>1375</v>
      </c>
      <c r="D1634" s="93">
        <v>3169.16</v>
      </c>
      <c r="E1634" s="93">
        <f t="shared" si="25"/>
        <v>1794.1599999999999</v>
      </c>
      <c r="F1634" s="2" t="s">
        <v>513</v>
      </c>
      <c r="G1634" s="94" t="s">
        <v>506</v>
      </c>
      <c r="H1634" s="2" t="s">
        <v>665</v>
      </c>
      <c r="I1634" s="2" t="str">
        <f>IF(MONTH(B1634)&lt;=Elaborazione!$C$1,G1634&amp;H1634,"")</f>
        <v>PersonaleVendite US</v>
      </c>
    </row>
    <row r="1635" spans="1:9" ht="13.5" x14ac:dyDescent="0.35">
      <c r="A1635" s="2" t="s">
        <v>38</v>
      </c>
      <c r="B1635" s="5">
        <v>45383</v>
      </c>
      <c r="C1635" s="93">
        <v>144693</v>
      </c>
      <c r="D1635" s="93">
        <v>146130.76999999999</v>
      </c>
      <c r="E1635" s="93">
        <f t="shared" si="25"/>
        <v>1437.7699999999895</v>
      </c>
      <c r="F1635" s="2" t="s">
        <v>508</v>
      </c>
      <c r="G1635" s="94" t="s">
        <v>506</v>
      </c>
      <c r="H1635" s="2" t="s">
        <v>665</v>
      </c>
      <c r="I1635" s="2" t="str">
        <f>IF(MONTH(B1635)&lt;=Elaborazione!$C$1,G1635&amp;H1635,"")</f>
        <v>PersonaleVendite US</v>
      </c>
    </row>
    <row r="1636" spans="1:9" ht="13.5" x14ac:dyDescent="0.35">
      <c r="A1636" s="2" t="s">
        <v>265</v>
      </c>
      <c r="B1636" s="5">
        <v>45383</v>
      </c>
      <c r="C1636" s="93">
        <v>7975</v>
      </c>
      <c r="D1636" s="93"/>
      <c r="E1636" s="93">
        <f t="shared" si="25"/>
        <v>-7975</v>
      </c>
      <c r="F1636" s="2" t="s">
        <v>518</v>
      </c>
      <c r="G1636" s="94" t="s">
        <v>506</v>
      </c>
      <c r="H1636" s="2" t="s">
        <v>665</v>
      </c>
      <c r="I1636" s="2" t="str">
        <f>IF(MONTH(B1636)&lt;=Elaborazione!$C$1,G1636&amp;H1636,"")</f>
        <v>PersonaleVendite US</v>
      </c>
    </row>
    <row r="1637" spans="1:9" ht="13.5" x14ac:dyDescent="0.35">
      <c r="A1637" s="2" t="s">
        <v>266</v>
      </c>
      <c r="B1637" s="5">
        <v>45383</v>
      </c>
      <c r="C1637" s="93">
        <v>362</v>
      </c>
      <c r="D1637" s="93"/>
      <c r="E1637" s="93">
        <f t="shared" si="25"/>
        <v>-362</v>
      </c>
      <c r="F1637" s="2" t="s">
        <v>519</v>
      </c>
      <c r="G1637" s="94" t="s">
        <v>506</v>
      </c>
      <c r="H1637" s="2" t="s">
        <v>665</v>
      </c>
      <c r="I1637" s="2" t="str">
        <f>IF(MONTH(B1637)&lt;=Elaborazione!$C$1,G1637&amp;H1637,"")</f>
        <v>PersonaleVendite US</v>
      </c>
    </row>
    <row r="1638" spans="1:9" ht="13.5" x14ac:dyDescent="0.35">
      <c r="A1638" s="2" t="s">
        <v>371</v>
      </c>
      <c r="B1638" s="5">
        <v>45383</v>
      </c>
      <c r="C1638" s="93"/>
      <c r="D1638" s="93">
        <v>10260.719999999999</v>
      </c>
      <c r="E1638" s="93">
        <f t="shared" si="25"/>
        <v>10260.719999999999</v>
      </c>
      <c r="F1638" s="2" t="s">
        <v>517</v>
      </c>
      <c r="G1638" s="94" t="s">
        <v>506</v>
      </c>
      <c r="H1638" s="2" t="s">
        <v>665</v>
      </c>
      <c r="I1638" s="2" t="str">
        <f>IF(MONTH(B1638)&lt;=Elaborazione!$C$1,G1638&amp;H1638,"")</f>
        <v>PersonaleVendite US</v>
      </c>
    </row>
    <row r="1639" spans="1:9" ht="13.5" x14ac:dyDescent="0.35">
      <c r="A1639" s="2" t="s">
        <v>39</v>
      </c>
      <c r="B1639" s="5">
        <v>45383</v>
      </c>
      <c r="C1639" s="93">
        <v>27027</v>
      </c>
      <c r="D1639" s="93">
        <v>41163.230000000003</v>
      </c>
      <c r="E1639" s="93">
        <f t="shared" si="25"/>
        <v>14136.230000000003</v>
      </c>
      <c r="F1639" s="2" t="s">
        <v>516</v>
      </c>
      <c r="G1639" s="94" t="s">
        <v>506</v>
      </c>
      <c r="H1639" s="2" t="s">
        <v>665</v>
      </c>
      <c r="I1639" s="2" t="str">
        <f>IF(MONTH(B1639)&lt;=Elaborazione!$C$1,G1639&amp;H1639,"")</f>
        <v>PersonaleVendite US</v>
      </c>
    </row>
    <row r="1640" spans="1:9" ht="13.5" x14ac:dyDescent="0.35">
      <c r="A1640" s="2" t="s">
        <v>40</v>
      </c>
      <c r="B1640" s="5">
        <v>45383</v>
      </c>
      <c r="C1640" s="93">
        <v>69353</v>
      </c>
      <c r="D1640" s="93">
        <v>-33657.440000000002</v>
      </c>
      <c r="E1640" s="93">
        <f t="shared" si="25"/>
        <v>-103010.44</v>
      </c>
      <c r="F1640" s="2" t="s">
        <v>510</v>
      </c>
      <c r="G1640" s="94" t="s">
        <v>506</v>
      </c>
      <c r="H1640" s="2" t="s">
        <v>665</v>
      </c>
      <c r="I1640" s="2" t="str">
        <f>IF(MONTH(B1640)&lt;=Elaborazione!$C$1,G1640&amp;H1640,"")</f>
        <v>PersonaleVendite US</v>
      </c>
    </row>
    <row r="1641" spans="1:9" ht="13.5" x14ac:dyDescent="0.35">
      <c r="A1641" s="2" t="s">
        <v>177</v>
      </c>
      <c r="B1641" s="5">
        <v>45383</v>
      </c>
      <c r="C1641" s="93"/>
      <c r="D1641" s="93">
        <v>9309.75</v>
      </c>
      <c r="E1641" s="93">
        <f t="shared" si="25"/>
        <v>9309.75</v>
      </c>
      <c r="F1641" s="2" t="s">
        <v>514</v>
      </c>
      <c r="G1641" s="94" t="s">
        <v>506</v>
      </c>
      <c r="H1641" s="2" t="s">
        <v>665</v>
      </c>
      <c r="I1641" s="2" t="str">
        <f>IF(MONTH(B1641)&lt;=Elaborazione!$C$1,G1641&amp;H1641,"")</f>
        <v>PersonaleVendite US</v>
      </c>
    </row>
    <row r="1642" spans="1:9" ht="13.5" x14ac:dyDescent="0.35">
      <c r="A1642" s="2" t="s">
        <v>41</v>
      </c>
      <c r="B1642" s="5">
        <v>45383</v>
      </c>
      <c r="C1642" s="93">
        <v>663</v>
      </c>
      <c r="D1642" s="93">
        <v>616.79</v>
      </c>
      <c r="E1642" s="93">
        <f t="shared" si="25"/>
        <v>-46.210000000000036</v>
      </c>
      <c r="F1642" s="2" t="s">
        <v>511</v>
      </c>
      <c r="G1642" s="94" t="s">
        <v>506</v>
      </c>
      <c r="H1642" s="2" t="s">
        <v>665</v>
      </c>
      <c r="I1642" s="2" t="str">
        <f>IF(MONTH(B1642)&lt;=Elaborazione!$C$1,G1642&amp;H1642,"")</f>
        <v>PersonaleVendite US</v>
      </c>
    </row>
    <row r="1643" spans="1:9" ht="13.5" x14ac:dyDescent="0.35">
      <c r="A1643" s="2" t="s">
        <v>42</v>
      </c>
      <c r="B1643" s="5">
        <v>45383</v>
      </c>
      <c r="C1643" s="93">
        <v>4858</v>
      </c>
      <c r="D1643" s="93">
        <v>8455.02</v>
      </c>
      <c r="E1643" s="93">
        <f t="shared" si="25"/>
        <v>3597.0200000000004</v>
      </c>
      <c r="F1643" s="2" t="s">
        <v>515</v>
      </c>
      <c r="G1643" s="94" t="s">
        <v>506</v>
      </c>
      <c r="H1643" s="2" t="s">
        <v>665</v>
      </c>
      <c r="I1643" s="2" t="str">
        <f>IF(MONTH(B1643)&lt;=Elaborazione!$C$1,G1643&amp;H1643,"")</f>
        <v>PersonaleVendite US</v>
      </c>
    </row>
    <row r="1644" spans="1:9" ht="13.5" x14ac:dyDescent="0.35">
      <c r="A1644" s="2" t="s">
        <v>43</v>
      </c>
      <c r="B1644" s="5">
        <v>45383</v>
      </c>
      <c r="C1644" s="93">
        <v>16440</v>
      </c>
      <c r="D1644" s="93">
        <v>16539.5</v>
      </c>
      <c r="E1644" s="93">
        <f t="shared" si="25"/>
        <v>99.5</v>
      </c>
      <c r="F1644" s="2" t="s">
        <v>523</v>
      </c>
      <c r="G1644" s="94" t="s">
        <v>506</v>
      </c>
      <c r="H1644" s="2" t="s">
        <v>665</v>
      </c>
      <c r="I1644" s="2" t="str">
        <f>IF(MONTH(B1644)&lt;=Elaborazione!$C$1,G1644&amp;H1644,"")</f>
        <v>PersonaleVendite US</v>
      </c>
    </row>
    <row r="1645" spans="1:9" ht="13.5" x14ac:dyDescent="0.35">
      <c r="A1645" s="2" t="s">
        <v>312</v>
      </c>
      <c r="B1645" s="5">
        <v>45383</v>
      </c>
      <c r="C1645" s="93"/>
      <c r="D1645" s="93">
        <v>11859.27</v>
      </c>
      <c r="E1645" s="93">
        <f t="shared" si="25"/>
        <v>11859.27</v>
      </c>
      <c r="F1645" s="2" t="s">
        <v>530</v>
      </c>
      <c r="G1645" s="94" t="s">
        <v>506</v>
      </c>
      <c r="H1645" s="2" t="s">
        <v>665</v>
      </c>
      <c r="I1645" s="2" t="str">
        <f>IF(MONTH(B1645)&lt;=Elaborazione!$C$1,G1645&amp;H1645,"")</f>
        <v>PersonaleVendite US</v>
      </c>
    </row>
    <row r="1646" spans="1:9" ht="13.5" x14ac:dyDescent="0.35">
      <c r="A1646" s="2" t="s">
        <v>372</v>
      </c>
      <c r="B1646" s="5">
        <v>45383</v>
      </c>
      <c r="C1646" s="93"/>
      <c r="D1646" s="93">
        <v>1200</v>
      </c>
      <c r="E1646" s="93">
        <f t="shared" si="25"/>
        <v>1200</v>
      </c>
      <c r="F1646" s="2" t="s">
        <v>563</v>
      </c>
      <c r="G1646" s="94" t="s">
        <v>561</v>
      </c>
      <c r="H1646" s="2" t="s">
        <v>665</v>
      </c>
      <c r="I1646" s="2" t="str">
        <f>IF(MONTH(B1646)&lt;=Elaborazione!$C$1,G1646&amp;H1646,"")</f>
        <v>Ricerca del personaleVendite US</v>
      </c>
    </row>
    <row r="1647" spans="1:9" ht="13.5" x14ac:dyDescent="0.35">
      <c r="A1647" s="2" t="s">
        <v>44</v>
      </c>
      <c r="B1647" s="5">
        <v>45383</v>
      </c>
      <c r="C1647" s="93">
        <v>12000</v>
      </c>
      <c r="D1647" s="93">
        <v>-500</v>
      </c>
      <c r="E1647" s="93">
        <f t="shared" si="25"/>
        <v>-12500</v>
      </c>
      <c r="F1647" s="2" t="s">
        <v>545</v>
      </c>
      <c r="G1647" s="94" t="s">
        <v>540</v>
      </c>
      <c r="H1647" s="2" t="s">
        <v>665</v>
      </c>
      <c r="I1647" s="2" t="str">
        <f>IF(MONTH(B1647)&lt;=Elaborazione!$C$1,G1647&amp;H1647,"")</f>
        <v>Consulenze &amp; serviziVendite US</v>
      </c>
    </row>
    <row r="1648" spans="1:9" ht="13.5" x14ac:dyDescent="0.35">
      <c r="A1648" s="2" t="s">
        <v>45</v>
      </c>
      <c r="B1648" s="5">
        <v>45383</v>
      </c>
      <c r="C1648" s="93">
        <v>200</v>
      </c>
      <c r="D1648" s="93">
        <v>-333.49</v>
      </c>
      <c r="E1648" s="93">
        <f t="shared" si="25"/>
        <v>-533.49</v>
      </c>
      <c r="F1648" s="2" t="s">
        <v>564</v>
      </c>
      <c r="G1648" s="94" t="s">
        <v>524</v>
      </c>
      <c r="H1648" s="2" t="s">
        <v>665</v>
      </c>
      <c r="I1648" s="2" t="str">
        <f>IF(MONTH(B1648)&lt;=Elaborazione!$C$1,G1648&amp;H1648,"")</f>
        <v>Spese generaliVendite US</v>
      </c>
    </row>
    <row r="1649" spans="1:9" ht="13.5" x14ac:dyDescent="0.35">
      <c r="A1649" s="2" t="s">
        <v>178</v>
      </c>
      <c r="B1649" s="5">
        <v>45383</v>
      </c>
      <c r="C1649" s="93"/>
      <c r="D1649" s="93">
        <v>119.05</v>
      </c>
      <c r="E1649" s="93">
        <f t="shared" si="25"/>
        <v>119.05</v>
      </c>
      <c r="F1649" s="2" t="s">
        <v>565</v>
      </c>
      <c r="G1649" s="94" t="s">
        <v>524</v>
      </c>
      <c r="H1649" s="2" t="s">
        <v>665</v>
      </c>
      <c r="I1649" s="2" t="str">
        <f>IF(MONTH(B1649)&lt;=Elaborazione!$C$1,G1649&amp;H1649,"")</f>
        <v>Spese generaliVendite US</v>
      </c>
    </row>
    <row r="1650" spans="1:9" ht="13.5" x14ac:dyDescent="0.35">
      <c r="A1650" s="2" t="s">
        <v>46</v>
      </c>
      <c r="B1650" s="5">
        <v>45383</v>
      </c>
      <c r="C1650" s="93">
        <v>100</v>
      </c>
      <c r="D1650" s="93"/>
      <c r="E1650" s="93">
        <f t="shared" si="25"/>
        <v>-100</v>
      </c>
      <c r="F1650" s="2" t="s">
        <v>571</v>
      </c>
      <c r="G1650" s="94" t="s">
        <v>570</v>
      </c>
      <c r="H1650" s="2" t="s">
        <v>665</v>
      </c>
      <c r="I1650" s="2" t="str">
        <f>IF(MONTH(B1650)&lt;=Elaborazione!$C$1,G1650&amp;H1650,"")</f>
        <v>FormazioneVendite US</v>
      </c>
    </row>
    <row r="1651" spans="1:9" ht="13.5" x14ac:dyDescent="0.35">
      <c r="A1651" s="2" t="s">
        <v>180</v>
      </c>
      <c r="B1651" s="5">
        <v>45383</v>
      </c>
      <c r="C1651" s="93"/>
      <c r="D1651" s="93">
        <v>3520.22</v>
      </c>
      <c r="E1651" s="93">
        <f t="shared" si="25"/>
        <v>3520.22</v>
      </c>
      <c r="F1651" s="2" t="s">
        <v>573</v>
      </c>
      <c r="G1651" s="94" t="s">
        <v>570</v>
      </c>
      <c r="H1651" s="2" t="s">
        <v>665</v>
      </c>
      <c r="I1651" s="2" t="str">
        <f>IF(MONTH(B1651)&lt;=Elaborazione!$C$1,G1651&amp;H1651,"")</f>
        <v>FormazioneVendite US</v>
      </c>
    </row>
    <row r="1652" spans="1:9" ht="13.5" x14ac:dyDescent="0.35">
      <c r="A1652" s="2" t="s">
        <v>47</v>
      </c>
      <c r="B1652" s="5">
        <v>45383</v>
      </c>
      <c r="C1652" s="93">
        <v>9500</v>
      </c>
      <c r="D1652" s="93">
        <v>20000</v>
      </c>
      <c r="E1652" s="93">
        <f t="shared" si="25"/>
        <v>10500</v>
      </c>
      <c r="F1652" s="2" t="s">
        <v>521</v>
      </c>
      <c r="G1652" s="2" t="s">
        <v>507</v>
      </c>
      <c r="H1652" s="2" t="s">
        <v>665</v>
      </c>
      <c r="I1652" s="2" t="str">
        <f>IF(MONTH(B1652)&lt;=Elaborazione!$C$1,G1652&amp;H1652,"")</f>
        <v>Consulenze tecnicheVendite US</v>
      </c>
    </row>
    <row r="1653" spans="1:9" ht="13.5" x14ac:dyDescent="0.35">
      <c r="A1653" s="2" t="s">
        <v>48</v>
      </c>
      <c r="B1653" s="5">
        <v>45383</v>
      </c>
      <c r="C1653" s="93">
        <v>71724</v>
      </c>
      <c r="D1653" s="93">
        <v>25178.58</v>
      </c>
      <c r="E1653" s="93">
        <f t="shared" si="25"/>
        <v>-46545.42</v>
      </c>
      <c r="F1653" s="2" t="s">
        <v>553</v>
      </c>
      <c r="G1653" s="94" t="s">
        <v>550</v>
      </c>
      <c r="H1653" s="2" t="s">
        <v>665</v>
      </c>
      <c r="I1653" s="2" t="str">
        <f>IF(MONTH(B1653)&lt;=Elaborazione!$C$1,G1653&amp;H1653,"")</f>
        <v>Spese promozionaliVendite US</v>
      </c>
    </row>
    <row r="1654" spans="1:9" ht="13.5" x14ac:dyDescent="0.35">
      <c r="A1654" s="2" t="s">
        <v>267</v>
      </c>
      <c r="B1654" s="5">
        <v>45383</v>
      </c>
      <c r="C1654" s="93">
        <v>8000</v>
      </c>
      <c r="D1654" s="93"/>
      <c r="E1654" s="93">
        <f t="shared" si="25"/>
        <v>-8000</v>
      </c>
      <c r="F1654" s="2" t="s">
        <v>558</v>
      </c>
      <c r="G1654" s="94" t="s">
        <v>550</v>
      </c>
      <c r="H1654" s="2" t="s">
        <v>665</v>
      </c>
      <c r="I1654" s="2" t="str">
        <f>IF(MONTH(B1654)&lt;=Elaborazione!$C$1,G1654&amp;H1654,"")</f>
        <v>Spese promozionaliVendite US</v>
      </c>
    </row>
    <row r="1655" spans="1:9" ht="13.5" x14ac:dyDescent="0.35">
      <c r="A1655" s="2" t="s">
        <v>181</v>
      </c>
      <c r="B1655" s="5">
        <v>45383</v>
      </c>
      <c r="C1655" s="93"/>
      <c r="D1655" s="93">
        <v>61.4</v>
      </c>
      <c r="E1655" s="93">
        <f t="shared" si="25"/>
        <v>61.4</v>
      </c>
      <c r="F1655" s="2" t="s">
        <v>507</v>
      </c>
      <c r="G1655" s="2" t="s">
        <v>507</v>
      </c>
      <c r="H1655" s="2" t="s">
        <v>665</v>
      </c>
      <c r="I1655" s="2" t="str">
        <f>IF(MONTH(B1655)&lt;=Elaborazione!$C$1,G1655&amp;H1655,"")</f>
        <v>Consulenze tecnicheVendite US</v>
      </c>
    </row>
    <row r="1656" spans="1:9" ht="13.5" x14ac:dyDescent="0.35">
      <c r="A1656" s="2" t="s">
        <v>182</v>
      </c>
      <c r="B1656" s="5">
        <v>45383</v>
      </c>
      <c r="C1656" s="93"/>
      <c r="D1656" s="93">
        <v>440.45</v>
      </c>
      <c r="E1656" s="93">
        <f t="shared" si="25"/>
        <v>440.45</v>
      </c>
      <c r="F1656" s="2" t="s">
        <v>526</v>
      </c>
      <c r="G1656" s="94" t="s">
        <v>524</v>
      </c>
      <c r="H1656" s="2" t="s">
        <v>665</v>
      </c>
      <c r="I1656" s="2" t="str">
        <f>IF(MONTH(B1656)&lt;=Elaborazione!$C$1,G1656&amp;H1656,"")</f>
        <v>Spese generaliVendite US</v>
      </c>
    </row>
    <row r="1657" spans="1:9" ht="13.5" x14ac:dyDescent="0.35">
      <c r="A1657" s="2" t="s">
        <v>49</v>
      </c>
      <c r="B1657" s="5">
        <v>45383</v>
      </c>
      <c r="C1657" s="93">
        <v>200</v>
      </c>
      <c r="D1657" s="93">
        <v>296.8</v>
      </c>
      <c r="E1657" s="93">
        <f t="shared" si="25"/>
        <v>96.800000000000011</v>
      </c>
      <c r="F1657" s="2" t="s">
        <v>525</v>
      </c>
      <c r="G1657" s="94" t="s">
        <v>524</v>
      </c>
      <c r="H1657" s="2" t="s">
        <v>665</v>
      </c>
      <c r="I1657" s="2" t="str">
        <f>IF(MONTH(B1657)&lt;=Elaborazione!$C$1,G1657&amp;H1657,"")</f>
        <v>Spese generaliVendite US</v>
      </c>
    </row>
    <row r="1658" spans="1:9" ht="13.5" x14ac:dyDescent="0.35">
      <c r="A1658" s="2" t="s">
        <v>50</v>
      </c>
      <c r="B1658" s="5">
        <v>45383</v>
      </c>
      <c r="C1658" s="93">
        <v>33267</v>
      </c>
      <c r="D1658" s="93">
        <v>23803.65</v>
      </c>
      <c r="E1658" s="93">
        <f t="shared" si="25"/>
        <v>-9463.3499999999985</v>
      </c>
      <c r="F1658" s="2" t="s">
        <v>512</v>
      </c>
      <c r="G1658" s="94" t="s">
        <v>506</v>
      </c>
      <c r="H1658" s="2" t="s">
        <v>665</v>
      </c>
      <c r="I1658" s="2" t="str">
        <f>IF(MONTH(B1658)&lt;=Elaborazione!$C$1,G1658&amp;H1658,"")</f>
        <v>PersonaleVendite US</v>
      </c>
    </row>
    <row r="1659" spans="1:9" ht="13.5" x14ac:dyDescent="0.35">
      <c r="A1659" s="2" t="s">
        <v>183</v>
      </c>
      <c r="B1659" s="5">
        <v>45383</v>
      </c>
      <c r="C1659" s="93"/>
      <c r="D1659" s="93">
        <v>13028.92</v>
      </c>
      <c r="E1659" s="93">
        <f t="shared" si="25"/>
        <v>13028.92</v>
      </c>
      <c r="F1659" s="2" t="s">
        <v>520</v>
      </c>
      <c r="G1659" s="94" t="s">
        <v>506</v>
      </c>
      <c r="H1659" s="2" t="s">
        <v>665</v>
      </c>
      <c r="I1659" s="2" t="str">
        <f>IF(MONTH(B1659)&lt;=Elaborazione!$C$1,G1659&amp;H1659,"")</f>
        <v>PersonaleVendite US</v>
      </c>
    </row>
    <row r="1660" spans="1:9" ht="13.5" x14ac:dyDescent="0.35">
      <c r="A1660" s="2" t="s">
        <v>51</v>
      </c>
      <c r="B1660" s="5">
        <v>45383</v>
      </c>
      <c r="C1660" s="93">
        <v>9107</v>
      </c>
      <c r="D1660" s="93">
        <v>6893.46</v>
      </c>
      <c r="E1660" s="93">
        <f t="shared" si="25"/>
        <v>-2213.54</v>
      </c>
      <c r="F1660" s="2" t="s">
        <v>513</v>
      </c>
      <c r="G1660" s="94" t="s">
        <v>506</v>
      </c>
      <c r="H1660" s="2" t="s">
        <v>665</v>
      </c>
      <c r="I1660" s="2" t="str">
        <f>IF(MONTH(B1660)&lt;=Elaborazione!$C$1,G1660&amp;H1660,"")</f>
        <v>PersonaleVendite US</v>
      </c>
    </row>
    <row r="1661" spans="1:9" ht="13.5" x14ac:dyDescent="0.35">
      <c r="A1661" s="2" t="s">
        <v>373</v>
      </c>
      <c r="B1661" s="5">
        <v>45383</v>
      </c>
      <c r="C1661" s="93"/>
      <c r="D1661" s="93">
        <v>200</v>
      </c>
      <c r="E1661" s="93">
        <f t="shared" si="25"/>
        <v>200</v>
      </c>
      <c r="F1661" s="2" t="s">
        <v>532</v>
      </c>
      <c r="G1661" s="2" t="s">
        <v>689</v>
      </c>
      <c r="H1661" s="2" t="s">
        <v>665</v>
      </c>
      <c r="I1661" s="2" t="str">
        <f>IF(MONTH(B1661)&lt;=Elaborazione!$C$1,G1661&amp;H1661,"")</f>
        <v>Imposte e tasseVendite US</v>
      </c>
    </row>
    <row r="1662" spans="1:9" ht="13.5" x14ac:dyDescent="0.35">
      <c r="A1662" s="2" t="s">
        <v>52</v>
      </c>
      <c r="B1662" s="5">
        <v>45383</v>
      </c>
      <c r="C1662" s="93">
        <v>15190</v>
      </c>
      <c r="D1662" s="93">
        <v>14741.31</v>
      </c>
      <c r="E1662" s="93">
        <f t="shared" si="25"/>
        <v>-448.69000000000051</v>
      </c>
      <c r="F1662" s="2" t="s">
        <v>508</v>
      </c>
      <c r="G1662" s="94" t="s">
        <v>506</v>
      </c>
      <c r="H1662" s="2" t="s">
        <v>665</v>
      </c>
      <c r="I1662" s="2" t="str">
        <f>IF(MONTH(B1662)&lt;=Elaborazione!$C$1,G1662&amp;H1662,"")</f>
        <v>PersonaleVendite US</v>
      </c>
    </row>
    <row r="1663" spans="1:9" ht="13.5" x14ac:dyDescent="0.35">
      <c r="A1663" s="2" t="s">
        <v>268</v>
      </c>
      <c r="B1663" s="5">
        <v>45383</v>
      </c>
      <c r="C1663" s="93">
        <v>242</v>
      </c>
      <c r="D1663" s="93"/>
      <c r="E1663" s="93">
        <f t="shared" si="25"/>
        <v>-242</v>
      </c>
      <c r="F1663" s="2" t="s">
        <v>518</v>
      </c>
      <c r="G1663" s="94" t="s">
        <v>506</v>
      </c>
      <c r="H1663" s="2" t="s">
        <v>665</v>
      </c>
      <c r="I1663" s="2" t="str">
        <f>IF(MONTH(B1663)&lt;=Elaborazione!$C$1,G1663&amp;H1663,"")</f>
        <v>PersonaleVendite US</v>
      </c>
    </row>
    <row r="1664" spans="1:9" ht="13.5" x14ac:dyDescent="0.35">
      <c r="A1664" s="2" t="s">
        <v>53</v>
      </c>
      <c r="B1664" s="5">
        <v>45383</v>
      </c>
      <c r="C1664" s="93">
        <v>1962</v>
      </c>
      <c r="D1664" s="93">
        <v>250.39</v>
      </c>
      <c r="E1664" s="93">
        <f t="shared" si="25"/>
        <v>-1711.6100000000001</v>
      </c>
      <c r="F1664" s="2" t="s">
        <v>509</v>
      </c>
      <c r="G1664" s="94" t="s">
        <v>506</v>
      </c>
      <c r="H1664" s="2" t="s">
        <v>665</v>
      </c>
      <c r="I1664" s="2" t="str">
        <f>IF(MONTH(B1664)&lt;=Elaborazione!$C$1,G1664&amp;H1664,"")</f>
        <v>PersonaleVendite US</v>
      </c>
    </row>
    <row r="1665" spans="1:9" ht="13.5" x14ac:dyDescent="0.35">
      <c r="A1665" s="2" t="s">
        <v>269</v>
      </c>
      <c r="B1665" s="5">
        <v>45383</v>
      </c>
      <c r="C1665" s="93">
        <v>38</v>
      </c>
      <c r="D1665" s="93"/>
      <c r="E1665" s="93">
        <f t="shared" si="25"/>
        <v>-38</v>
      </c>
      <c r="F1665" s="2" t="s">
        <v>519</v>
      </c>
      <c r="G1665" s="94" t="s">
        <v>506</v>
      </c>
      <c r="H1665" s="2" t="s">
        <v>665</v>
      </c>
      <c r="I1665" s="2" t="str">
        <f>IF(MONTH(B1665)&lt;=Elaborazione!$C$1,G1665&amp;H1665,"")</f>
        <v>PersonaleVendite US</v>
      </c>
    </row>
    <row r="1666" spans="1:9" ht="13.5" x14ac:dyDescent="0.35">
      <c r="A1666" s="2" t="s">
        <v>146</v>
      </c>
      <c r="B1666" s="5">
        <v>45383</v>
      </c>
      <c r="C1666" s="93"/>
      <c r="D1666" s="93">
        <v>1935.22</v>
      </c>
      <c r="E1666" s="93">
        <f t="shared" si="25"/>
        <v>1935.22</v>
      </c>
      <c r="F1666" s="2" t="s">
        <v>516</v>
      </c>
      <c r="G1666" s="94" t="s">
        <v>506</v>
      </c>
      <c r="H1666" s="2" t="s">
        <v>665</v>
      </c>
      <c r="I1666" s="2" t="str">
        <f>IF(MONTH(B1666)&lt;=Elaborazione!$C$1,G1666&amp;H1666,"")</f>
        <v>PersonaleVendite US</v>
      </c>
    </row>
    <row r="1667" spans="1:9" ht="13.5" x14ac:dyDescent="0.35">
      <c r="A1667" s="2" t="s">
        <v>54</v>
      </c>
      <c r="B1667" s="5">
        <v>45383</v>
      </c>
      <c r="C1667" s="93">
        <v>7017</v>
      </c>
      <c r="D1667" s="93">
        <v>1110.3</v>
      </c>
      <c r="E1667" s="93">
        <f t="shared" ref="E1667:E1730" si="26">+D1667-C1667</f>
        <v>-5906.7</v>
      </c>
      <c r="F1667" s="2" t="s">
        <v>510</v>
      </c>
      <c r="G1667" s="94" t="s">
        <v>506</v>
      </c>
      <c r="H1667" s="2" t="s">
        <v>665</v>
      </c>
      <c r="I1667" s="2" t="str">
        <f>IF(MONTH(B1667)&lt;=Elaborazione!$C$1,G1667&amp;H1667,"")</f>
        <v>PersonaleVendite US</v>
      </c>
    </row>
    <row r="1668" spans="1:9" ht="13.5" x14ac:dyDescent="0.35">
      <c r="A1668" s="2" t="s">
        <v>55</v>
      </c>
      <c r="B1668" s="5">
        <v>45383</v>
      </c>
      <c r="C1668" s="93">
        <v>317</v>
      </c>
      <c r="D1668" s="93">
        <v>1145.6500000000001</v>
      </c>
      <c r="E1668" s="93">
        <f t="shared" si="26"/>
        <v>828.65000000000009</v>
      </c>
      <c r="F1668" s="2" t="s">
        <v>514</v>
      </c>
      <c r="G1668" s="94" t="s">
        <v>506</v>
      </c>
      <c r="H1668" s="2" t="s">
        <v>665</v>
      </c>
      <c r="I1668" s="2" t="str">
        <f>IF(MONTH(B1668)&lt;=Elaborazione!$C$1,G1668&amp;H1668,"")</f>
        <v>PersonaleVendite US</v>
      </c>
    </row>
    <row r="1669" spans="1:9" ht="13.5" x14ac:dyDescent="0.35">
      <c r="A1669" s="2" t="s">
        <v>56</v>
      </c>
      <c r="B1669" s="5">
        <v>45383</v>
      </c>
      <c r="C1669" s="93">
        <v>170</v>
      </c>
      <c r="D1669" s="93">
        <v>162.85</v>
      </c>
      <c r="E1669" s="93">
        <f t="shared" si="26"/>
        <v>-7.1500000000000057</v>
      </c>
      <c r="F1669" s="2" t="s">
        <v>511</v>
      </c>
      <c r="G1669" s="94" t="s">
        <v>506</v>
      </c>
      <c r="H1669" s="2" t="s">
        <v>665</v>
      </c>
      <c r="I1669" s="2" t="str">
        <f>IF(MONTH(B1669)&lt;=Elaborazione!$C$1,G1669&amp;H1669,"")</f>
        <v>PersonaleVendite US</v>
      </c>
    </row>
    <row r="1670" spans="1:9" ht="13.5" x14ac:dyDescent="0.35">
      <c r="A1670" s="2" t="s">
        <v>57</v>
      </c>
      <c r="B1670" s="5">
        <v>45383</v>
      </c>
      <c r="C1670" s="93">
        <v>167</v>
      </c>
      <c r="D1670" s="93">
        <v>181.4</v>
      </c>
      <c r="E1670" s="93">
        <f t="shared" si="26"/>
        <v>14.400000000000006</v>
      </c>
      <c r="F1670" s="2" t="s">
        <v>515</v>
      </c>
      <c r="G1670" s="94" t="s">
        <v>506</v>
      </c>
      <c r="H1670" s="2" t="s">
        <v>665</v>
      </c>
      <c r="I1670" s="2" t="str">
        <f>IF(MONTH(B1670)&lt;=Elaborazione!$C$1,G1670&amp;H1670,"")</f>
        <v>PersonaleVendite US</v>
      </c>
    </row>
    <row r="1671" spans="1:9" ht="13.5" x14ac:dyDescent="0.35">
      <c r="A1671" s="2" t="s">
        <v>58</v>
      </c>
      <c r="B1671" s="5">
        <v>45383</v>
      </c>
      <c r="C1671" s="93">
        <v>500</v>
      </c>
      <c r="D1671" s="93">
        <v>43.2</v>
      </c>
      <c r="E1671" s="93">
        <f t="shared" si="26"/>
        <v>-456.8</v>
      </c>
      <c r="F1671" s="2" t="s">
        <v>523</v>
      </c>
      <c r="G1671" s="94" t="s">
        <v>506</v>
      </c>
      <c r="H1671" s="2" t="s">
        <v>665</v>
      </c>
      <c r="I1671" s="2" t="str">
        <f>IF(MONTH(B1671)&lt;=Elaborazione!$C$1,G1671&amp;H1671,"")</f>
        <v>PersonaleVendite US</v>
      </c>
    </row>
    <row r="1672" spans="1:9" ht="13.5" x14ac:dyDescent="0.35">
      <c r="A1672" s="2" t="s">
        <v>270</v>
      </c>
      <c r="B1672" s="5">
        <v>45383</v>
      </c>
      <c r="C1672" s="93">
        <v>167</v>
      </c>
      <c r="D1672" s="93"/>
      <c r="E1672" s="93">
        <f t="shared" si="26"/>
        <v>-167</v>
      </c>
      <c r="F1672" s="2" t="s">
        <v>530</v>
      </c>
      <c r="G1672" s="94" t="s">
        <v>506</v>
      </c>
      <c r="H1672" s="2" t="s">
        <v>665</v>
      </c>
      <c r="I1672" s="2" t="str">
        <f>IF(MONTH(B1672)&lt;=Elaborazione!$C$1,G1672&amp;H1672,"")</f>
        <v>PersonaleVendite US</v>
      </c>
    </row>
    <row r="1673" spans="1:9" ht="13.5" x14ac:dyDescent="0.35">
      <c r="A1673" s="2" t="s">
        <v>271</v>
      </c>
      <c r="B1673" s="5">
        <v>45383</v>
      </c>
      <c r="C1673" s="93">
        <v>900</v>
      </c>
      <c r="D1673" s="93"/>
      <c r="E1673" s="93">
        <f t="shared" si="26"/>
        <v>-900</v>
      </c>
      <c r="F1673" s="2" t="s">
        <v>544</v>
      </c>
      <c r="G1673" s="94" t="s">
        <v>540</v>
      </c>
      <c r="H1673" s="2" t="s">
        <v>665</v>
      </c>
      <c r="I1673" s="2" t="str">
        <f>IF(MONTH(B1673)&lt;=Elaborazione!$C$1,G1673&amp;H1673,"")</f>
        <v>Consulenze &amp; serviziVendite US</v>
      </c>
    </row>
    <row r="1674" spans="1:9" ht="13.5" x14ac:dyDescent="0.35">
      <c r="A1674" s="2" t="s">
        <v>59</v>
      </c>
      <c r="B1674" s="5">
        <v>45383</v>
      </c>
      <c r="C1674" s="93">
        <v>700</v>
      </c>
      <c r="D1674" s="93">
        <v>1353.75</v>
      </c>
      <c r="E1674" s="93">
        <f t="shared" si="26"/>
        <v>653.75</v>
      </c>
      <c r="F1674" s="2" t="s">
        <v>548</v>
      </c>
      <c r="G1674" s="94" t="s">
        <v>540</v>
      </c>
      <c r="H1674" s="2" t="s">
        <v>665</v>
      </c>
      <c r="I1674" s="2" t="str">
        <f>IF(MONTH(B1674)&lt;=Elaborazione!$C$1,G1674&amp;H1674,"")</f>
        <v>Consulenze &amp; serviziVendite US</v>
      </c>
    </row>
    <row r="1675" spans="1:9" ht="13.5" x14ac:dyDescent="0.35">
      <c r="A1675" s="2" t="s">
        <v>322</v>
      </c>
      <c r="B1675" s="5">
        <v>45383</v>
      </c>
      <c r="C1675" s="93">
        <v>2000</v>
      </c>
      <c r="D1675" s="93"/>
      <c r="E1675" s="93">
        <f t="shared" si="26"/>
        <v>-2000</v>
      </c>
      <c r="F1675" s="2" t="s">
        <v>539</v>
      </c>
      <c r="G1675" s="94" t="s">
        <v>540</v>
      </c>
      <c r="H1675" s="2" t="s">
        <v>665</v>
      </c>
      <c r="I1675" s="2" t="str">
        <f>IF(MONTH(B1675)&lt;=Elaborazione!$C$1,G1675&amp;H1675,"")</f>
        <v>Consulenze &amp; serviziVendite US</v>
      </c>
    </row>
    <row r="1676" spans="1:9" ht="13.5" x14ac:dyDescent="0.35">
      <c r="A1676" s="2" t="s">
        <v>374</v>
      </c>
      <c r="B1676" s="5">
        <v>45383</v>
      </c>
      <c r="C1676" s="93"/>
      <c r="D1676" s="93">
        <v>1118</v>
      </c>
      <c r="E1676" s="93">
        <f t="shared" si="26"/>
        <v>1118</v>
      </c>
      <c r="F1676" s="2" t="s">
        <v>545</v>
      </c>
      <c r="G1676" s="94" t="s">
        <v>540</v>
      </c>
      <c r="H1676" s="2" t="s">
        <v>665</v>
      </c>
      <c r="I1676" s="2" t="str">
        <f>IF(MONTH(B1676)&lt;=Elaborazione!$C$1,G1676&amp;H1676,"")</f>
        <v>Consulenze &amp; serviziVendite US</v>
      </c>
    </row>
    <row r="1677" spans="1:9" ht="13.5" x14ac:dyDescent="0.35">
      <c r="A1677" s="2" t="s">
        <v>60</v>
      </c>
      <c r="B1677" s="5">
        <v>45383</v>
      </c>
      <c r="C1677" s="93">
        <v>2220</v>
      </c>
      <c r="D1677" s="93">
        <v>2706.26</v>
      </c>
      <c r="E1677" s="93">
        <f t="shared" si="26"/>
        <v>486.26000000000022</v>
      </c>
      <c r="F1677" s="2" t="s">
        <v>566</v>
      </c>
      <c r="G1677" s="94" t="s">
        <v>524</v>
      </c>
      <c r="H1677" s="2" t="s">
        <v>665</v>
      </c>
      <c r="I1677" s="2" t="str">
        <f>IF(MONTH(B1677)&lt;=Elaborazione!$C$1,G1677&amp;H1677,"")</f>
        <v>Spese generaliVendite US</v>
      </c>
    </row>
    <row r="1678" spans="1:9" ht="13.5" x14ac:dyDescent="0.35">
      <c r="A1678" s="2" t="s">
        <v>61</v>
      </c>
      <c r="B1678" s="5">
        <v>45383</v>
      </c>
      <c r="C1678" s="93">
        <v>125</v>
      </c>
      <c r="D1678" s="93">
        <v>236.47</v>
      </c>
      <c r="E1678" s="93">
        <f t="shared" si="26"/>
        <v>111.47</v>
      </c>
      <c r="F1678" s="2" t="s">
        <v>564</v>
      </c>
      <c r="G1678" s="94" t="s">
        <v>524</v>
      </c>
      <c r="H1678" s="2" t="s">
        <v>665</v>
      </c>
      <c r="I1678" s="2" t="str">
        <f>IF(MONTH(B1678)&lt;=Elaborazione!$C$1,G1678&amp;H1678,"")</f>
        <v>Spese generaliVendite US</v>
      </c>
    </row>
    <row r="1679" spans="1:9" ht="13.5" x14ac:dyDescent="0.35">
      <c r="A1679" s="2" t="s">
        <v>62</v>
      </c>
      <c r="B1679" s="5">
        <v>45383</v>
      </c>
      <c r="C1679" s="93">
        <v>3750</v>
      </c>
      <c r="D1679" s="93">
        <v>-172.61</v>
      </c>
      <c r="E1679" s="93">
        <f t="shared" si="26"/>
        <v>-3922.61</v>
      </c>
      <c r="F1679" s="2" t="s">
        <v>565</v>
      </c>
      <c r="G1679" s="94" t="s">
        <v>524</v>
      </c>
      <c r="H1679" s="2" t="s">
        <v>665</v>
      </c>
      <c r="I1679" s="2" t="str">
        <f>IF(MONTH(B1679)&lt;=Elaborazione!$C$1,G1679&amp;H1679,"")</f>
        <v>Spese generaliVendite US</v>
      </c>
    </row>
    <row r="1680" spans="1:9" ht="13.5" x14ac:dyDescent="0.35">
      <c r="A1680" s="2" t="s">
        <v>63</v>
      </c>
      <c r="B1680" s="5">
        <v>45383</v>
      </c>
      <c r="C1680" s="93">
        <v>21</v>
      </c>
      <c r="D1680" s="93"/>
      <c r="E1680" s="93">
        <f t="shared" si="26"/>
        <v>-21</v>
      </c>
      <c r="F1680" s="2" t="s">
        <v>571</v>
      </c>
      <c r="G1680" s="94" t="s">
        <v>570</v>
      </c>
      <c r="H1680" s="2" t="s">
        <v>665</v>
      </c>
      <c r="I1680" s="2" t="str">
        <f>IF(MONTH(B1680)&lt;=Elaborazione!$C$1,G1680&amp;H1680,"")</f>
        <v>FormazioneVendite US</v>
      </c>
    </row>
    <row r="1681" spans="1:9" ht="13.5" x14ac:dyDescent="0.35">
      <c r="A1681" s="2" t="s">
        <v>64</v>
      </c>
      <c r="B1681" s="5">
        <v>45383</v>
      </c>
      <c r="C1681" s="93">
        <v>100</v>
      </c>
      <c r="D1681" s="93">
        <v>183.64</v>
      </c>
      <c r="E1681" s="93">
        <f t="shared" si="26"/>
        <v>83.639999999999986</v>
      </c>
      <c r="F1681" s="2" t="s">
        <v>572</v>
      </c>
      <c r="G1681" s="94" t="s">
        <v>570</v>
      </c>
      <c r="H1681" s="2" t="s">
        <v>665</v>
      </c>
      <c r="I1681" s="2" t="str">
        <f>IF(MONTH(B1681)&lt;=Elaborazione!$C$1,G1681&amp;H1681,"")</f>
        <v>FormazioneVendite US</v>
      </c>
    </row>
    <row r="1682" spans="1:9" ht="13.5" x14ac:dyDescent="0.35">
      <c r="A1682" s="2" t="s">
        <v>273</v>
      </c>
      <c r="B1682" s="5">
        <v>45383</v>
      </c>
      <c r="C1682" s="93">
        <v>2872</v>
      </c>
      <c r="D1682" s="93"/>
      <c r="E1682" s="93">
        <f t="shared" si="26"/>
        <v>-2872</v>
      </c>
      <c r="F1682" s="2" t="s">
        <v>557</v>
      </c>
      <c r="G1682" s="94" t="s">
        <v>550</v>
      </c>
      <c r="H1682" s="2" t="s">
        <v>665</v>
      </c>
      <c r="I1682" s="2" t="str">
        <f>IF(MONTH(B1682)&lt;=Elaborazione!$C$1,G1682&amp;H1682,"")</f>
        <v>Spese promozionaliVendite US</v>
      </c>
    </row>
    <row r="1683" spans="1:9" ht="13.5" x14ac:dyDescent="0.35">
      <c r="A1683" s="2" t="s">
        <v>143</v>
      </c>
      <c r="B1683" s="5">
        <v>45383</v>
      </c>
      <c r="C1683" s="93"/>
      <c r="D1683" s="93">
        <v>1489.48</v>
      </c>
      <c r="E1683" s="93">
        <f t="shared" si="26"/>
        <v>1489.48</v>
      </c>
      <c r="F1683" s="2" t="s">
        <v>552</v>
      </c>
      <c r="G1683" s="94" t="s">
        <v>550</v>
      </c>
      <c r="H1683" s="2" t="s">
        <v>665</v>
      </c>
      <c r="I1683" s="2" t="str">
        <f>IF(MONTH(B1683)&lt;=Elaborazione!$C$1,G1683&amp;H1683,"")</f>
        <v>Spese promozionaliVendite US</v>
      </c>
    </row>
    <row r="1684" spans="1:9" ht="13.5" x14ac:dyDescent="0.35">
      <c r="A1684" s="2" t="s">
        <v>144</v>
      </c>
      <c r="B1684" s="5">
        <v>45383</v>
      </c>
      <c r="C1684" s="93"/>
      <c r="D1684" s="93">
        <v>25.91</v>
      </c>
      <c r="E1684" s="93">
        <f t="shared" si="26"/>
        <v>25.91</v>
      </c>
      <c r="F1684" s="2" t="s">
        <v>526</v>
      </c>
      <c r="G1684" s="94" t="s">
        <v>524</v>
      </c>
      <c r="H1684" s="2" t="s">
        <v>665</v>
      </c>
      <c r="I1684" s="2" t="str">
        <f>IF(MONTH(B1684)&lt;=Elaborazione!$C$1,G1684&amp;H1684,"")</f>
        <v>Spese generaliVendite US</v>
      </c>
    </row>
    <row r="1685" spans="1:9" ht="13.5" x14ac:dyDescent="0.35">
      <c r="A1685" s="2" t="s">
        <v>274</v>
      </c>
      <c r="B1685" s="5">
        <v>45383</v>
      </c>
      <c r="C1685" s="93">
        <v>83</v>
      </c>
      <c r="D1685" s="93"/>
      <c r="E1685" s="93">
        <f t="shared" si="26"/>
        <v>-83</v>
      </c>
      <c r="F1685" s="2" t="s">
        <v>525</v>
      </c>
      <c r="G1685" s="94" t="s">
        <v>524</v>
      </c>
      <c r="H1685" s="2" t="s">
        <v>665</v>
      </c>
      <c r="I1685" s="2" t="str">
        <f>IF(MONTH(B1685)&lt;=Elaborazione!$C$1,G1685&amp;H1685,"")</f>
        <v>Spese generaliVendite US</v>
      </c>
    </row>
    <row r="1686" spans="1:9" ht="13.5" x14ac:dyDescent="0.35">
      <c r="A1686" s="2" t="s">
        <v>65</v>
      </c>
      <c r="B1686" s="5">
        <v>45383</v>
      </c>
      <c r="C1686" s="93">
        <v>1133</v>
      </c>
      <c r="D1686" s="93">
        <v>881.22</v>
      </c>
      <c r="E1686" s="93">
        <f t="shared" si="26"/>
        <v>-251.77999999999997</v>
      </c>
      <c r="F1686" s="2" t="s">
        <v>512</v>
      </c>
      <c r="G1686" s="94" t="s">
        <v>506</v>
      </c>
      <c r="H1686" s="2" t="s">
        <v>665</v>
      </c>
      <c r="I1686" s="2" t="str">
        <f>IF(MONTH(B1686)&lt;=Elaborazione!$C$1,G1686&amp;H1686,"")</f>
        <v>PersonaleVendite US</v>
      </c>
    </row>
    <row r="1687" spans="1:9" ht="13.5" x14ac:dyDescent="0.35">
      <c r="A1687" s="2" t="s">
        <v>145</v>
      </c>
      <c r="B1687" s="5">
        <v>45383</v>
      </c>
      <c r="C1687" s="93"/>
      <c r="D1687" s="93">
        <v>362</v>
      </c>
      <c r="E1687" s="93">
        <f t="shared" si="26"/>
        <v>362</v>
      </c>
      <c r="F1687" s="2" t="s">
        <v>520</v>
      </c>
      <c r="G1687" s="94" t="s">
        <v>506</v>
      </c>
      <c r="H1687" s="2" t="s">
        <v>665</v>
      </c>
      <c r="I1687" s="2" t="str">
        <f>IF(MONTH(B1687)&lt;=Elaborazione!$C$1,G1687&amp;H1687,"")</f>
        <v>PersonaleVendite US</v>
      </c>
    </row>
    <row r="1688" spans="1:9" ht="13.5" x14ac:dyDescent="0.35">
      <c r="A1688" s="2" t="s">
        <v>66</v>
      </c>
      <c r="B1688" s="5">
        <v>45383</v>
      </c>
      <c r="C1688" s="93">
        <v>275</v>
      </c>
      <c r="D1688" s="93">
        <v>258.08</v>
      </c>
      <c r="E1688" s="93">
        <f t="shared" si="26"/>
        <v>-16.920000000000016</v>
      </c>
      <c r="F1688" s="2" t="s">
        <v>513</v>
      </c>
      <c r="G1688" s="94" t="s">
        <v>506</v>
      </c>
      <c r="H1688" s="2" t="s">
        <v>665</v>
      </c>
      <c r="I1688" s="2" t="str">
        <f>IF(MONTH(B1688)&lt;=Elaborazione!$C$1,G1688&amp;H1688,"")</f>
        <v>PersonaleVendite US</v>
      </c>
    </row>
    <row r="1689" spans="1:9" ht="13.5" x14ac:dyDescent="0.35">
      <c r="A1689" s="2" t="s">
        <v>67</v>
      </c>
      <c r="B1689" s="5">
        <v>45383</v>
      </c>
      <c r="C1689" s="93">
        <v>72286</v>
      </c>
      <c r="D1689" s="93">
        <v>81772.259999999995</v>
      </c>
      <c r="E1689" s="93">
        <f t="shared" si="26"/>
        <v>9486.2599999999948</v>
      </c>
      <c r="F1689" s="2" t="s">
        <v>508</v>
      </c>
      <c r="G1689" s="94" t="s">
        <v>506</v>
      </c>
      <c r="H1689" s="2" t="s">
        <v>665</v>
      </c>
      <c r="I1689" s="2" t="str">
        <f>IF(MONTH(B1689)&lt;=Elaborazione!$C$1,G1689&amp;H1689,"")</f>
        <v>PersonaleVendite US</v>
      </c>
    </row>
    <row r="1690" spans="1:9" ht="13.5" x14ac:dyDescent="0.35">
      <c r="A1690" s="2" t="s">
        <v>275</v>
      </c>
      <c r="B1690" s="5">
        <v>45383</v>
      </c>
      <c r="C1690" s="93">
        <v>4109</v>
      </c>
      <c r="D1690" s="93"/>
      <c r="E1690" s="93">
        <f t="shared" si="26"/>
        <v>-4109</v>
      </c>
      <c r="F1690" s="2" t="s">
        <v>518</v>
      </c>
      <c r="G1690" s="94" t="s">
        <v>506</v>
      </c>
      <c r="H1690" s="2" t="s">
        <v>665</v>
      </c>
      <c r="I1690" s="2" t="str">
        <f>IF(MONTH(B1690)&lt;=Elaborazione!$C$1,G1690&amp;H1690,"")</f>
        <v>PersonaleVendite US</v>
      </c>
    </row>
    <row r="1691" spans="1:9" ht="13.5" x14ac:dyDescent="0.35">
      <c r="A1691" s="2" t="s">
        <v>276</v>
      </c>
      <c r="B1691" s="5">
        <v>45383</v>
      </c>
      <c r="C1691" s="93">
        <v>181</v>
      </c>
      <c r="D1691" s="93"/>
      <c r="E1691" s="93">
        <f t="shared" si="26"/>
        <v>-181</v>
      </c>
      <c r="F1691" s="2" t="s">
        <v>519</v>
      </c>
      <c r="G1691" s="94" t="s">
        <v>506</v>
      </c>
      <c r="H1691" s="2" t="s">
        <v>665</v>
      </c>
      <c r="I1691" s="2" t="str">
        <f>IF(MONTH(B1691)&lt;=Elaborazione!$C$1,G1691&amp;H1691,"")</f>
        <v>PersonaleVendite US</v>
      </c>
    </row>
    <row r="1692" spans="1:9" ht="13.5" x14ac:dyDescent="0.35">
      <c r="A1692" s="2" t="s">
        <v>68</v>
      </c>
      <c r="B1692" s="5">
        <v>45383</v>
      </c>
      <c r="C1692" s="93">
        <v>13502</v>
      </c>
      <c r="D1692" s="93">
        <v>76104.61</v>
      </c>
      <c r="E1692" s="93">
        <f t="shared" si="26"/>
        <v>62602.61</v>
      </c>
      <c r="F1692" s="2" t="s">
        <v>516</v>
      </c>
      <c r="G1692" s="94" t="s">
        <v>506</v>
      </c>
      <c r="H1692" s="2" t="s">
        <v>665</v>
      </c>
      <c r="I1692" s="2" t="str">
        <f>IF(MONTH(B1692)&lt;=Elaborazione!$C$1,G1692&amp;H1692,"")</f>
        <v>PersonaleVendite US</v>
      </c>
    </row>
    <row r="1693" spans="1:9" ht="13.5" x14ac:dyDescent="0.35">
      <c r="A1693" s="2" t="s">
        <v>69</v>
      </c>
      <c r="B1693" s="5">
        <v>45383</v>
      </c>
      <c r="C1693" s="93">
        <v>34697</v>
      </c>
      <c r="D1693" s="93">
        <v>47962.35</v>
      </c>
      <c r="E1693" s="93">
        <f t="shared" si="26"/>
        <v>13265.349999999999</v>
      </c>
      <c r="F1693" s="2" t="s">
        <v>510</v>
      </c>
      <c r="G1693" s="94" t="s">
        <v>506</v>
      </c>
      <c r="H1693" s="2" t="s">
        <v>665</v>
      </c>
      <c r="I1693" s="2" t="str">
        <f>IF(MONTH(B1693)&lt;=Elaborazione!$C$1,G1693&amp;H1693,"")</f>
        <v>PersonaleVendite US</v>
      </c>
    </row>
    <row r="1694" spans="1:9" ht="13.5" x14ac:dyDescent="0.35">
      <c r="A1694" s="2" t="s">
        <v>184</v>
      </c>
      <c r="B1694" s="5">
        <v>45383</v>
      </c>
      <c r="C1694" s="93"/>
      <c r="D1694" s="93">
        <v>3269.25</v>
      </c>
      <c r="E1694" s="93">
        <f t="shared" si="26"/>
        <v>3269.25</v>
      </c>
      <c r="F1694" s="2" t="s">
        <v>514</v>
      </c>
      <c r="G1694" s="94" t="s">
        <v>506</v>
      </c>
      <c r="H1694" s="2" t="s">
        <v>665</v>
      </c>
      <c r="I1694" s="2" t="str">
        <f>IF(MONTH(B1694)&lt;=Elaborazione!$C$1,G1694&amp;H1694,"")</f>
        <v>PersonaleVendite US</v>
      </c>
    </row>
    <row r="1695" spans="1:9" ht="13.5" x14ac:dyDescent="0.35">
      <c r="A1695" s="2" t="s">
        <v>70</v>
      </c>
      <c r="B1695" s="5">
        <v>45383</v>
      </c>
      <c r="C1695" s="93">
        <v>337</v>
      </c>
      <c r="D1695" s="93">
        <v>165.5</v>
      </c>
      <c r="E1695" s="93">
        <f t="shared" si="26"/>
        <v>-171.5</v>
      </c>
      <c r="F1695" s="2" t="s">
        <v>511</v>
      </c>
      <c r="G1695" s="94" t="s">
        <v>506</v>
      </c>
      <c r="H1695" s="2" t="s">
        <v>665</v>
      </c>
      <c r="I1695" s="2" t="str">
        <f>IF(MONTH(B1695)&lt;=Elaborazione!$C$1,G1695&amp;H1695,"")</f>
        <v>PersonaleVendite US</v>
      </c>
    </row>
    <row r="1696" spans="1:9" ht="13.5" x14ac:dyDescent="0.35">
      <c r="A1696" s="2" t="s">
        <v>71</v>
      </c>
      <c r="B1696" s="5">
        <v>45383</v>
      </c>
      <c r="C1696" s="93">
        <v>2386</v>
      </c>
      <c r="D1696" s="93">
        <v>6223.2</v>
      </c>
      <c r="E1696" s="93">
        <f t="shared" si="26"/>
        <v>3837.2</v>
      </c>
      <c r="F1696" s="2" t="s">
        <v>515</v>
      </c>
      <c r="G1696" s="94" t="s">
        <v>506</v>
      </c>
      <c r="H1696" s="2" t="s">
        <v>665</v>
      </c>
      <c r="I1696" s="2" t="str">
        <f>IF(MONTH(B1696)&lt;=Elaborazione!$C$1,G1696&amp;H1696,"")</f>
        <v>PersonaleVendite US</v>
      </c>
    </row>
    <row r="1697" spans="1:9" ht="13.5" x14ac:dyDescent="0.35">
      <c r="A1697" s="2" t="s">
        <v>72</v>
      </c>
      <c r="B1697" s="5">
        <v>45383</v>
      </c>
      <c r="C1697" s="93">
        <v>8076</v>
      </c>
      <c r="D1697" s="93">
        <v>8009.8</v>
      </c>
      <c r="E1697" s="93">
        <f t="shared" si="26"/>
        <v>-66.199999999999818</v>
      </c>
      <c r="F1697" s="2" t="s">
        <v>523</v>
      </c>
      <c r="G1697" s="94" t="s">
        <v>506</v>
      </c>
      <c r="H1697" s="2" t="s">
        <v>665</v>
      </c>
      <c r="I1697" s="2" t="str">
        <f>IF(MONTH(B1697)&lt;=Elaborazione!$C$1,G1697&amp;H1697,"")</f>
        <v>PersonaleVendite US</v>
      </c>
    </row>
    <row r="1698" spans="1:9" ht="13.5" x14ac:dyDescent="0.35">
      <c r="A1698" s="2" t="s">
        <v>311</v>
      </c>
      <c r="B1698" s="5">
        <v>45383</v>
      </c>
      <c r="C1698" s="93"/>
      <c r="D1698" s="93">
        <v>1937.39</v>
      </c>
      <c r="E1698" s="93">
        <f t="shared" si="26"/>
        <v>1937.39</v>
      </c>
      <c r="F1698" s="2" t="s">
        <v>530</v>
      </c>
      <c r="G1698" s="94" t="s">
        <v>506</v>
      </c>
      <c r="H1698" s="2" t="s">
        <v>665</v>
      </c>
      <c r="I1698" s="2" t="str">
        <f>IF(MONTH(B1698)&lt;=Elaborazione!$C$1,G1698&amp;H1698,"")</f>
        <v>PersonaleVendite US</v>
      </c>
    </row>
    <row r="1699" spans="1:9" ht="13.5" x14ac:dyDescent="0.35">
      <c r="A1699" s="2" t="s">
        <v>277</v>
      </c>
      <c r="B1699" s="5">
        <v>45383</v>
      </c>
      <c r="C1699" s="93">
        <v>14000</v>
      </c>
      <c r="D1699" s="93">
        <v>6250</v>
      </c>
      <c r="E1699" s="93">
        <f t="shared" si="26"/>
        <v>-7750</v>
      </c>
      <c r="F1699" s="2" t="s">
        <v>545</v>
      </c>
      <c r="G1699" s="94" t="s">
        <v>540</v>
      </c>
      <c r="H1699" s="2" t="s">
        <v>665</v>
      </c>
      <c r="I1699" s="2" t="str">
        <f>IF(MONTH(B1699)&lt;=Elaborazione!$C$1,G1699&amp;H1699,"")</f>
        <v>Consulenze &amp; serviziVendite US</v>
      </c>
    </row>
    <row r="1700" spans="1:9" ht="13.5" x14ac:dyDescent="0.35">
      <c r="A1700" s="2" t="s">
        <v>73</v>
      </c>
      <c r="B1700" s="5">
        <v>45383</v>
      </c>
      <c r="C1700" s="93">
        <v>150</v>
      </c>
      <c r="D1700" s="93">
        <v>522.99</v>
      </c>
      <c r="E1700" s="93">
        <f t="shared" si="26"/>
        <v>372.99</v>
      </c>
      <c r="F1700" s="2" t="s">
        <v>564</v>
      </c>
      <c r="G1700" s="94" t="s">
        <v>524</v>
      </c>
      <c r="H1700" s="2" t="s">
        <v>665</v>
      </c>
      <c r="I1700" s="2" t="str">
        <f>IF(MONTH(B1700)&lt;=Elaborazione!$C$1,G1700&amp;H1700,"")</f>
        <v>Spese generaliVendite US</v>
      </c>
    </row>
    <row r="1701" spans="1:9" ht="13.5" x14ac:dyDescent="0.35">
      <c r="A1701" s="2" t="s">
        <v>185</v>
      </c>
      <c r="B1701" s="5">
        <v>45383</v>
      </c>
      <c r="C1701" s="93"/>
      <c r="D1701" s="93">
        <v>47.5</v>
      </c>
      <c r="E1701" s="93">
        <f t="shared" si="26"/>
        <v>47.5</v>
      </c>
      <c r="F1701" s="2" t="s">
        <v>565</v>
      </c>
      <c r="G1701" s="94" t="s">
        <v>524</v>
      </c>
      <c r="H1701" s="2" t="s">
        <v>665</v>
      </c>
      <c r="I1701" s="2" t="str">
        <f>IF(MONTH(B1701)&lt;=Elaborazione!$C$1,G1701&amp;H1701,"")</f>
        <v>Spese generaliVendite US</v>
      </c>
    </row>
    <row r="1702" spans="1:9" ht="13.5" x14ac:dyDescent="0.35">
      <c r="A1702" s="2" t="s">
        <v>278</v>
      </c>
      <c r="B1702" s="5">
        <v>45383</v>
      </c>
      <c r="C1702" s="93">
        <v>100</v>
      </c>
      <c r="D1702" s="93"/>
      <c r="E1702" s="93">
        <f t="shared" si="26"/>
        <v>-100</v>
      </c>
      <c r="F1702" s="2" t="s">
        <v>571</v>
      </c>
      <c r="G1702" s="94" t="s">
        <v>570</v>
      </c>
      <c r="H1702" s="2" t="s">
        <v>665</v>
      </c>
      <c r="I1702" s="2" t="str">
        <f>IF(MONTH(B1702)&lt;=Elaborazione!$C$1,G1702&amp;H1702,"")</f>
        <v>FormazioneVendite US</v>
      </c>
    </row>
    <row r="1703" spans="1:9" ht="13.5" x14ac:dyDescent="0.35">
      <c r="A1703" s="2" t="s">
        <v>279</v>
      </c>
      <c r="B1703" s="5">
        <v>45383</v>
      </c>
      <c r="C1703" s="93">
        <v>20000</v>
      </c>
      <c r="D1703" s="93">
        <v>20000</v>
      </c>
      <c r="E1703" s="93">
        <f t="shared" si="26"/>
        <v>0</v>
      </c>
      <c r="F1703" s="2" t="s">
        <v>521</v>
      </c>
      <c r="G1703" s="2" t="s">
        <v>507</v>
      </c>
      <c r="H1703" s="2" t="s">
        <v>665</v>
      </c>
      <c r="I1703" s="2" t="str">
        <f>IF(MONTH(B1703)&lt;=Elaborazione!$C$1,G1703&amp;H1703,"")</f>
        <v>Consulenze tecnicheVendite US</v>
      </c>
    </row>
    <row r="1704" spans="1:9" ht="13.5" x14ac:dyDescent="0.35">
      <c r="A1704" s="2" t="s">
        <v>74</v>
      </c>
      <c r="B1704" s="5">
        <v>45383</v>
      </c>
      <c r="C1704" s="93">
        <v>30000</v>
      </c>
      <c r="D1704" s="93">
        <v>2107.4699999999998</v>
      </c>
      <c r="E1704" s="93">
        <f t="shared" si="26"/>
        <v>-27892.53</v>
      </c>
      <c r="F1704" s="2" t="s">
        <v>553</v>
      </c>
      <c r="G1704" s="94" t="s">
        <v>550</v>
      </c>
      <c r="H1704" s="2" t="s">
        <v>665</v>
      </c>
      <c r="I1704" s="2" t="str">
        <f>IF(MONTH(B1704)&lt;=Elaborazione!$C$1,G1704&amp;H1704,"")</f>
        <v>Spese promozionaliVendite US</v>
      </c>
    </row>
    <row r="1705" spans="1:9" ht="13.5" x14ac:dyDescent="0.35">
      <c r="A1705" s="2" t="s">
        <v>187</v>
      </c>
      <c r="B1705" s="5">
        <v>45383</v>
      </c>
      <c r="C1705" s="93"/>
      <c r="D1705" s="93">
        <v>362.72</v>
      </c>
      <c r="E1705" s="93">
        <f t="shared" si="26"/>
        <v>362.72</v>
      </c>
      <c r="F1705" s="2" t="s">
        <v>526</v>
      </c>
      <c r="G1705" s="94" t="s">
        <v>524</v>
      </c>
      <c r="H1705" s="2" t="s">
        <v>665</v>
      </c>
      <c r="I1705" s="2" t="str">
        <f>IF(MONTH(B1705)&lt;=Elaborazione!$C$1,G1705&amp;H1705,"")</f>
        <v>Spese generaliVendite US</v>
      </c>
    </row>
    <row r="1706" spans="1:9" ht="13.5" x14ac:dyDescent="0.35">
      <c r="A1706" s="2" t="s">
        <v>75</v>
      </c>
      <c r="B1706" s="5">
        <v>45383</v>
      </c>
      <c r="C1706" s="93">
        <v>150</v>
      </c>
      <c r="D1706" s="93">
        <v>-109.1</v>
      </c>
      <c r="E1706" s="93">
        <f t="shared" si="26"/>
        <v>-259.10000000000002</v>
      </c>
      <c r="F1706" s="2" t="s">
        <v>525</v>
      </c>
      <c r="G1706" s="94" t="s">
        <v>524</v>
      </c>
      <c r="H1706" s="2" t="s">
        <v>665</v>
      </c>
      <c r="I1706" s="2" t="str">
        <f>IF(MONTH(B1706)&lt;=Elaborazione!$C$1,G1706&amp;H1706,"")</f>
        <v>Spese generaliVendite US</v>
      </c>
    </row>
    <row r="1707" spans="1:9" ht="13.5" x14ac:dyDescent="0.35">
      <c r="A1707" s="2" t="s">
        <v>76</v>
      </c>
      <c r="B1707" s="5">
        <v>45383</v>
      </c>
      <c r="C1707" s="93">
        <v>17067</v>
      </c>
      <c r="D1707" s="93">
        <v>12802.35</v>
      </c>
      <c r="E1707" s="93">
        <f t="shared" si="26"/>
        <v>-4264.6499999999996</v>
      </c>
      <c r="F1707" s="2" t="s">
        <v>512</v>
      </c>
      <c r="G1707" s="94" t="s">
        <v>506</v>
      </c>
      <c r="H1707" s="2" t="s">
        <v>665</v>
      </c>
      <c r="I1707" s="2" t="str">
        <f>IF(MONTH(B1707)&lt;=Elaborazione!$C$1,G1707&amp;H1707,"")</f>
        <v>PersonaleVendite US</v>
      </c>
    </row>
    <row r="1708" spans="1:9" ht="13.5" x14ac:dyDescent="0.35">
      <c r="A1708" s="2" t="s">
        <v>188</v>
      </c>
      <c r="B1708" s="5">
        <v>45383</v>
      </c>
      <c r="C1708" s="93"/>
      <c r="D1708" s="93">
        <v>8141.76</v>
      </c>
      <c r="E1708" s="93">
        <f t="shared" si="26"/>
        <v>8141.76</v>
      </c>
      <c r="F1708" s="2" t="s">
        <v>520</v>
      </c>
      <c r="G1708" s="94" t="s">
        <v>506</v>
      </c>
      <c r="H1708" s="2" t="s">
        <v>665</v>
      </c>
      <c r="I1708" s="2" t="str">
        <f>IF(MONTH(B1708)&lt;=Elaborazione!$C$1,G1708&amp;H1708,"")</f>
        <v>PersonaleVendite US</v>
      </c>
    </row>
    <row r="1709" spans="1:9" ht="13.5" x14ac:dyDescent="0.35">
      <c r="A1709" s="2" t="s">
        <v>77</v>
      </c>
      <c r="B1709" s="5">
        <v>45383</v>
      </c>
      <c r="C1709" s="93">
        <v>4643</v>
      </c>
      <c r="D1709" s="93">
        <v>7113.51</v>
      </c>
      <c r="E1709" s="93">
        <f t="shared" si="26"/>
        <v>2470.5100000000002</v>
      </c>
      <c r="F1709" s="2" t="s">
        <v>513</v>
      </c>
      <c r="G1709" s="94" t="s">
        <v>506</v>
      </c>
      <c r="H1709" s="2" t="s">
        <v>665</v>
      </c>
      <c r="I1709" s="2" t="str">
        <f>IF(MONTH(B1709)&lt;=Elaborazione!$C$1,G1709&amp;H1709,"")</f>
        <v>PersonaleVendite US</v>
      </c>
    </row>
    <row r="1710" spans="1:9" ht="13.5" x14ac:dyDescent="0.35">
      <c r="A1710" s="2" t="s">
        <v>78</v>
      </c>
      <c r="B1710" s="5">
        <v>45383</v>
      </c>
      <c r="C1710" s="93">
        <v>22049</v>
      </c>
      <c r="D1710" s="93">
        <v>22304.05</v>
      </c>
      <c r="E1710" s="93">
        <f t="shared" si="26"/>
        <v>255.04999999999927</v>
      </c>
      <c r="F1710" s="2" t="s">
        <v>508</v>
      </c>
      <c r="G1710" s="94" t="s">
        <v>506</v>
      </c>
      <c r="H1710" s="94" t="s">
        <v>584</v>
      </c>
      <c r="I1710" s="2" t="str">
        <f>IF(MONTH(B1710)&lt;=Elaborazione!$C$1,G1710&amp;H1710,"")</f>
        <v>PersonaleFinanza &amp; Controllo</v>
      </c>
    </row>
    <row r="1711" spans="1:9" ht="13.5" x14ac:dyDescent="0.35">
      <c r="A1711" s="2" t="s">
        <v>281</v>
      </c>
      <c r="B1711" s="5">
        <v>45383</v>
      </c>
      <c r="C1711" s="93">
        <v>250</v>
      </c>
      <c r="D1711" s="93"/>
      <c r="E1711" s="93">
        <f t="shared" si="26"/>
        <v>-250</v>
      </c>
      <c r="F1711" s="2" t="s">
        <v>518</v>
      </c>
      <c r="G1711" s="94" t="s">
        <v>506</v>
      </c>
      <c r="H1711" s="94" t="s">
        <v>584</v>
      </c>
      <c r="I1711" s="2" t="str">
        <f>IF(MONTH(B1711)&lt;=Elaborazione!$C$1,G1711&amp;H1711,"")</f>
        <v>PersonaleFinanza &amp; Controllo</v>
      </c>
    </row>
    <row r="1712" spans="1:9" ht="13.5" x14ac:dyDescent="0.35">
      <c r="A1712" s="2" t="s">
        <v>79</v>
      </c>
      <c r="B1712" s="5">
        <v>45383</v>
      </c>
      <c r="C1712" s="93">
        <v>2097</v>
      </c>
      <c r="D1712" s="93">
        <v>2209.7600000000002</v>
      </c>
      <c r="E1712" s="93">
        <f t="shared" si="26"/>
        <v>112.76000000000022</v>
      </c>
      <c r="F1712" s="2" t="s">
        <v>509</v>
      </c>
      <c r="G1712" s="94" t="s">
        <v>506</v>
      </c>
      <c r="H1712" s="94" t="s">
        <v>584</v>
      </c>
      <c r="I1712" s="2" t="str">
        <f>IF(MONTH(B1712)&lt;=Elaborazione!$C$1,G1712&amp;H1712,"")</f>
        <v>PersonaleFinanza &amp; Controllo</v>
      </c>
    </row>
    <row r="1713" spans="1:9" ht="13.5" x14ac:dyDescent="0.35">
      <c r="A1713" s="2" t="s">
        <v>282</v>
      </c>
      <c r="B1713" s="5">
        <v>45383</v>
      </c>
      <c r="C1713" s="93">
        <v>55</v>
      </c>
      <c r="D1713" s="93"/>
      <c r="E1713" s="93">
        <f t="shared" si="26"/>
        <v>-55</v>
      </c>
      <c r="F1713" s="2" t="s">
        <v>519</v>
      </c>
      <c r="G1713" s="94" t="s">
        <v>506</v>
      </c>
      <c r="H1713" s="94" t="s">
        <v>584</v>
      </c>
      <c r="I1713" s="2" t="str">
        <f>IF(MONTH(B1713)&lt;=Elaborazione!$C$1,G1713&amp;H1713,"")</f>
        <v>PersonaleFinanza &amp; Controllo</v>
      </c>
    </row>
    <row r="1714" spans="1:9" ht="13.5" x14ac:dyDescent="0.35">
      <c r="A1714" s="2" t="s">
        <v>80</v>
      </c>
      <c r="B1714" s="5">
        <v>45383</v>
      </c>
      <c r="C1714" s="93">
        <v>9846</v>
      </c>
      <c r="D1714" s="93">
        <v>1645.94</v>
      </c>
      <c r="E1714" s="93">
        <f t="shared" si="26"/>
        <v>-8200.06</v>
      </c>
      <c r="F1714" s="2" t="s">
        <v>510</v>
      </c>
      <c r="G1714" s="94" t="s">
        <v>506</v>
      </c>
      <c r="H1714" s="94" t="s">
        <v>584</v>
      </c>
      <c r="I1714" s="2" t="str">
        <f>IF(MONTH(B1714)&lt;=Elaborazione!$C$1,G1714&amp;H1714,"")</f>
        <v>PersonaleFinanza &amp; Controllo</v>
      </c>
    </row>
    <row r="1715" spans="1:9" ht="13.5" x14ac:dyDescent="0.35">
      <c r="A1715" s="2" t="s">
        <v>81</v>
      </c>
      <c r="B1715" s="5">
        <v>45383</v>
      </c>
      <c r="C1715" s="93">
        <v>459</v>
      </c>
      <c r="D1715" s="93">
        <v>1231.3699999999999</v>
      </c>
      <c r="E1715" s="93">
        <f t="shared" si="26"/>
        <v>772.36999999999989</v>
      </c>
      <c r="F1715" s="2" t="s">
        <v>514</v>
      </c>
      <c r="G1715" s="94" t="s">
        <v>506</v>
      </c>
      <c r="H1715" s="94" t="s">
        <v>584</v>
      </c>
      <c r="I1715" s="2" t="str">
        <f>IF(MONTH(B1715)&lt;=Elaborazione!$C$1,G1715&amp;H1715,"")</f>
        <v>PersonaleFinanza &amp; Controllo</v>
      </c>
    </row>
    <row r="1716" spans="1:9" ht="13.5" x14ac:dyDescent="0.35">
      <c r="A1716" s="2" t="s">
        <v>82</v>
      </c>
      <c r="B1716" s="5">
        <v>45383</v>
      </c>
      <c r="C1716" s="93">
        <v>190</v>
      </c>
      <c r="D1716" s="93">
        <v>113.43</v>
      </c>
      <c r="E1716" s="93">
        <f t="shared" si="26"/>
        <v>-76.569999999999993</v>
      </c>
      <c r="F1716" s="2" t="s">
        <v>511</v>
      </c>
      <c r="G1716" s="94" t="s">
        <v>506</v>
      </c>
      <c r="H1716" s="94" t="s">
        <v>584</v>
      </c>
      <c r="I1716" s="2" t="str">
        <f>IF(MONTH(B1716)&lt;=Elaborazione!$C$1,G1716&amp;H1716,"")</f>
        <v>PersonaleFinanza &amp; Controllo</v>
      </c>
    </row>
    <row r="1717" spans="1:9" ht="13.5" x14ac:dyDescent="0.35">
      <c r="A1717" s="2" t="s">
        <v>83</v>
      </c>
      <c r="B1717" s="5">
        <v>45383</v>
      </c>
      <c r="C1717" s="93">
        <v>125</v>
      </c>
      <c r="D1717" s="93">
        <v>21.93</v>
      </c>
      <c r="E1717" s="93">
        <f t="shared" si="26"/>
        <v>-103.07</v>
      </c>
      <c r="F1717" s="2" t="s">
        <v>515</v>
      </c>
      <c r="G1717" s="94" t="s">
        <v>506</v>
      </c>
      <c r="H1717" s="94" t="s">
        <v>584</v>
      </c>
      <c r="I1717" s="2" t="str">
        <f>IF(MONTH(B1717)&lt;=Elaborazione!$C$1,G1717&amp;H1717,"")</f>
        <v>PersonaleFinanza &amp; Controllo</v>
      </c>
    </row>
    <row r="1718" spans="1:9" ht="13.5" x14ac:dyDescent="0.35">
      <c r="A1718" s="2" t="s">
        <v>84</v>
      </c>
      <c r="B1718" s="5">
        <v>45383</v>
      </c>
      <c r="C1718" s="93">
        <v>333</v>
      </c>
      <c r="D1718" s="93">
        <v>0</v>
      </c>
      <c r="E1718" s="93">
        <f t="shared" si="26"/>
        <v>-333</v>
      </c>
      <c r="F1718" s="2" t="s">
        <v>523</v>
      </c>
      <c r="G1718" s="94" t="s">
        <v>506</v>
      </c>
      <c r="H1718" s="94" t="s">
        <v>584</v>
      </c>
      <c r="I1718" s="2" t="str">
        <f>IF(MONTH(B1718)&lt;=Elaborazione!$C$1,G1718&amp;H1718,"")</f>
        <v>PersonaleFinanza &amp; Controllo</v>
      </c>
    </row>
    <row r="1719" spans="1:9" ht="13.5" x14ac:dyDescent="0.35">
      <c r="A1719" s="2" t="s">
        <v>283</v>
      </c>
      <c r="B1719" s="5">
        <v>45383</v>
      </c>
      <c r="C1719" s="93">
        <v>750</v>
      </c>
      <c r="D1719" s="93"/>
      <c r="E1719" s="93">
        <f t="shared" si="26"/>
        <v>-750</v>
      </c>
      <c r="F1719" s="2" t="s">
        <v>530</v>
      </c>
      <c r="G1719" s="94" t="s">
        <v>506</v>
      </c>
      <c r="H1719" s="94" t="s">
        <v>584</v>
      </c>
      <c r="I1719" s="2" t="str">
        <f>IF(MONTH(B1719)&lt;=Elaborazione!$C$1,G1719&amp;H1719,"")</f>
        <v>PersonaleFinanza &amp; Controllo</v>
      </c>
    </row>
    <row r="1720" spans="1:9" ht="13.5" x14ac:dyDescent="0.35">
      <c r="A1720" s="2" t="s">
        <v>85</v>
      </c>
      <c r="B1720" s="5">
        <v>45383</v>
      </c>
      <c r="C1720" s="93">
        <v>2717</v>
      </c>
      <c r="D1720" s="93">
        <v>5122.1099999999997</v>
      </c>
      <c r="E1720" s="93">
        <f t="shared" si="26"/>
        <v>2405.1099999999997</v>
      </c>
      <c r="F1720" s="2" t="s">
        <v>549</v>
      </c>
      <c r="G1720" s="94" t="s">
        <v>540</v>
      </c>
      <c r="H1720" s="94" t="s">
        <v>584</v>
      </c>
      <c r="I1720" s="2" t="str">
        <f>IF(MONTH(B1720)&lt;=Elaborazione!$C$1,G1720&amp;H1720,"")</f>
        <v>Consulenze &amp; serviziFinanza &amp; Controllo</v>
      </c>
    </row>
    <row r="1721" spans="1:9" ht="13.5" x14ac:dyDescent="0.35">
      <c r="A1721" s="2" t="s">
        <v>86</v>
      </c>
      <c r="B1721" s="5">
        <v>45383</v>
      </c>
      <c r="C1721" s="93">
        <v>2300</v>
      </c>
      <c r="D1721" s="93">
        <v>1300</v>
      </c>
      <c r="E1721" s="93">
        <f t="shared" si="26"/>
        <v>-1000</v>
      </c>
      <c r="F1721" s="2" t="s">
        <v>541</v>
      </c>
      <c r="G1721" s="94" t="s">
        <v>540</v>
      </c>
      <c r="H1721" s="94" t="s">
        <v>584</v>
      </c>
      <c r="I1721" s="2" t="str">
        <f>IF(MONTH(B1721)&lt;=Elaborazione!$C$1,G1721&amp;H1721,"")</f>
        <v>Consulenze &amp; serviziFinanza &amp; Controllo</v>
      </c>
    </row>
    <row r="1722" spans="1:9" ht="13.5" x14ac:dyDescent="0.35">
      <c r="A1722" s="2" t="s">
        <v>87</v>
      </c>
      <c r="B1722" s="5">
        <v>45383</v>
      </c>
      <c r="C1722" s="93">
        <v>2667</v>
      </c>
      <c r="D1722" s="93">
        <v>-161.64000000000064</v>
      </c>
      <c r="E1722" s="93">
        <f t="shared" si="26"/>
        <v>-2828.6400000000008</v>
      </c>
      <c r="F1722" s="2" t="s">
        <v>535</v>
      </c>
      <c r="G1722" s="94" t="s">
        <v>540</v>
      </c>
      <c r="H1722" s="94" t="s">
        <v>584</v>
      </c>
      <c r="I1722" s="2" t="str">
        <f>IF(MONTH(B1722)&lt;=Elaborazione!$C$1,G1722&amp;H1722,"")</f>
        <v>Consulenze &amp; serviziFinanza &amp; Controllo</v>
      </c>
    </row>
    <row r="1723" spans="1:9" ht="13.5" x14ac:dyDescent="0.35">
      <c r="A1723" s="2" t="s">
        <v>88</v>
      </c>
      <c r="B1723" s="5">
        <v>45383</v>
      </c>
      <c r="C1723" s="93">
        <v>2900</v>
      </c>
      <c r="D1723" s="93">
        <v>5898.86</v>
      </c>
      <c r="E1723" s="93">
        <f t="shared" si="26"/>
        <v>2998.8599999999997</v>
      </c>
      <c r="F1723" s="2" t="s">
        <v>542</v>
      </c>
      <c r="G1723" s="94" t="s">
        <v>540</v>
      </c>
      <c r="H1723" s="94" t="s">
        <v>584</v>
      </c>
      <c r="I1723" s="2" t="str">
        <f>IF(MONTH(B1723)&lt;=Elaborazione!$C$1,G1723&amp;H1723,"")</f>
        <v>Consulenze &amp; serviziFinanza &amp; Controllo</v>
      </c>
    </row>
    <row r="1724" spans="1:9" ht="13.5" x14ac:dyDescent="0.35">
      <c r="A1724" s="2" t="s">
        <v>89</v>
      </c>
      <c r="B1724" s="5">
        <v>45383</v>
      </c>
      <c r="C1724" s="93">
        <v>1250</v>
      </c>
      <c r="D1724" s="93">
        <v>1310</v>
      </c>
      <c r="E1724" s="93">
        <f t="shared" si="26"/>
        <v>60</v>
      </c>
      <c r="F1724" s="2" t="s">
        <v>543</v>
      </c>
      <c r="G1724" s="94" t="s">
        <v>540</v>
      </c>
      <c r="H1724" s="94" t="s">
        <v>584</v>
      </c>
      <c r="I1724" s="2" t="str">
        <f>IF(MONTH(B1724)&lt;=Elaborazione!$C$1,G1724&amp;H1724,"")</f>
        <v>Consulenze &amp; serviziFinanza &amp; Controllo</v>
      </c>
    </row>
    <row r="1725" spans="1:9" ht="13.5" x14ac:dyDescent="0.35">
      <c r="A1725" s="2" t="s">
        <v>90</v>
      </c>
      <c r="B1725" s="5">
        <v>45383</v>
      </c>
      <c r="C1725" s="93">
        <v>3800</v>
      </c>
      <c r="D1725" s="93">
        <v>2179</v>
      </c>
      <c r="E1725" s="93">
        <f t="shared" si="26"/>
        <v>-1621</v>
      </c>
      <c r="F1725" s="2" t="s">
        <v>548</v>
      </c>
      <c r="G1725" s="94" t="s">
        <v>540</v>
      </c>
      <c r="H1725" s="94" t="s">
        <v>584</v>
      </c>
      <c r="I1725" s="2" t="str">
        <f>IF(MONTH(B1725)&lt;=Elaborazione!$C$1,G1725&amp;H1725,"")</f>
        <v>Consulenze &amp; serviziFinanza &amp; Controllo</v>
      </c>
    </row>
    <row r="1726" spans="1:9" ht="13.5" x14ac:dyDescent="0.35">
      <c r="A1726" s="2" t="s">
        <v>91</v>
      </c>
      <c r="B1726" s="5">
        <v>45383</v>
      </c>
      <c r="C1726" s="93">
        <v>1600</v>
      </c>
      <c r="D1726" s="93">
        <v>1366.91</v>
      </c>
      <c r="E1726" s="93">
        <f t="shared" si="26"/>
        <v>-233.08999999999992</v>
      </c>
      <c r="F1726" s="2" t="s">
        <v>539</v>
      </c>
      <c r="G1726" s="94" t="s">
        <v>540</v>
      </c>
      <c r="H1726" s="94" t="s">
        <v>584</v>
      </c>
      <c r="I1726" s="2" t="str">
        <f>IF(MONTH(B1726)&lt;=Elaborazione!$C$1,G1726&amp;H1726,"")</f>
        <v>Consulenze &amp; serviziFinanza &amp; Controllo</v>
      </c>
    </row>
    <row r="1727" spans="1:9" ht="13.5" x14ac:dyDescent="0.35">
      <c r="A1727" s="2" t="s">
        <v>92</v>
      </c>
      <c r="B1727" s="5">
        <v>45383</v>
      </c>
      <c r="C1727" s="93">
        <v>21</v>
      </c>
      <c r="D1727" s="93">
        <v>28</v>
      </c>
      <c r="E1727" s="93">
        <f t="shared" si="26"/>
        <v>7</v>
      </c>
      <c r="F1727" s="2" t="s">
        <v>564</v>
      </c>
      <c r="G1727" s="94" t="s">
        <v>524</v>
      </c>
      <c r="H1727" s="94" t="s">
        <v>584</v>
      </c>
      <c r="I1727" s="2" t="str">
        <f>IF(MONTH(B1727)&lt;=Elaborazione!$C$1,G1727&amp;H1727,"")</f>
        <v>Spese generaliFinanza &amp; Controllo</v>
      </c>
    </row>
    <row r="1728" spans="1:9" ht="13.5" x14ac:dyDescent="0.35">
      <c r="A1728" s="2" t="s">
        <v>93</v>
      </c>
      <c r="B1728" s="5">
        <v>45383</v>
      </c>
      <c r="C1728" s="93">
        <v>125</v>
      </c>
      <c r="D1728" s="93"/>
      <c r="E1728" s="93">
        <f t="shared" si="26"/>
        <v>-125</v>
      </c>
      <c r="F1728" s="2" t="s">
        <v>571</v>
      </c>
      <c r="G1728" s="94" t="s">
        <v>570</v>
      </c>
      <c r="H1728" s="94" t="s">
        <v>584</v>
      </c>
      <c r="I1728" s="2" t="str">
        <f>IF(MONTH(B1728)&lt;=Elaborazione!$C$1,G1728&amp;H1728,"")</f>
        <v>FormazioneFinanza &amp; Controllo</v>
      </c>
    </row>
    <row r="1729" spans="1:9" ht="13.5" x14ac:dyDescent="0.35">
      <c r="A1729" s="2" t="s">
        <v>192</v>
      </c>
      <c r="B1729" s="5">
        <v>45383</v>
      </c>
      <c r="C1729" s="93"/>
      <c r="D1729" s="93">
        <v>77.72</v>
      </c>
      <c r="E1729" s="93">
        <f t="shared" si="26"/>
        <v>77.72</v>
      </c>
      <c r="F1729" s="2" t="s">
        <v>526</v>
      </c>
      <c r="G1729" s="94" t="s">
        <v>524</v>
      </c>
      <c r="H1729" s="94" t="s">
        <v>584</v>
      </c>
      <c r="I1729" s="2" t="str">
        <f>IF(MONTH(B1729)&lt;=Elaborazione!$C$1,G1729&amp;H1729,"")</f>
        <v>Spese generaliFinanza &amp; Controllo</v>
      </c>
    </row>
    <row r="1730" spans="1:9" ht="13.5" x14ac:dyDescent="0.35">
      <c r="A1730" s="2" t="s">
        <v>284</v>
      </c>
      <c r="B1730" s="5">
        <v>45383</v>
      </c>
      <c r="C1730" s="93">
        <v>33</v>
      </c>
      <c r="D1730" s="93"/>
      <c r="E1730" s="93">
        <f t="shared" si="26"/>
        <v>-33</v>
      </c>
      <c r="F1730" s="2" t="s">
        <v>525</v>
      </c>
      <c r="G1730" s="94" t="s">
        <v>524</v>
      </c>
      <c r="H1730" s="94" t="s">
        <v>584</v>
      </c>
      <c r="I1730" s="2" t="str">
        <f>IF(MONTH(B1730)&lt;=Elaborazione!$C$1,G1730&amp;H1730,"")</f>
        <v>Spese generaliFinanza &amp; Controllo</v>
      </c>
    </row>
    <row r="1731" spans="1:9" ht="13.5" x14ac:dyDescent="0.35">
      <c r="A1731" s="2" t="s">
        <v>94</v>
      </c>
      <c r="B1731" s="5">
        <v>45383</v>
      </c>
      <c r="C1731" s="93">
        <v>2125</v>
      </c>
      <c r="D1731" s="93">
        <v>1396.28</v>
      </c>
      <c r="E1731" s="93">
        <f t="shared" ref="E1731:E1794" si="27">+D1731-C1731</f>
        <v>-728.72</v>
      </c>
      <c r="F1731" s="2" t="s">
        <v>512</v>
      </c>
      <c r="G1731" s="94" t="s">
        <v>506</v>
      </c>
      <c r="H1731" s="94" t="s">
        <v>584</v>
      </c>
      <c r="I1731" s="2" t="str">
        <f>IF(MONTH(B1731)&lt;=Elaborazione!$C$1,G1731&amp;H1731,"")</f>
        <v>PersonaleFinanza &amp; Controllo</v>
      </c>
    </row>
    <row r="1732" spans="1:9" ht="13.5" x14ac:dyDescent="0.35">
      <c r="A1732" s="2" t="s">
        <v>193</v>
      </c>
      <c r="B1732" s="5">
        <v>45383</v>
      </c>
      <c r="C1732" s="93"/>
      <c r="D1732" s="93">
        <v>1005.5</v>
      </c>
      <c r="E1732" s="93">
        <f t="shared" si="27"/>
        <v>1005.5</v>
      </c>
      <c r="F1732" s="2" t="s">
        <v>520</v>
      </c>
      <c r="G1732" s="94" t="s">
        <v>506</v>
      </c>
      <c r="H1732" s="94" t="s">
        <v>584</v>
      </c>
      <c r="I1732" s="2" t="str">
        <f>IF(MONTH(B1732)&lt;=Elaborazione!$C$1,G1732&amp;H1732,"")</f>
        <v>PersonaleFinanza &amp; Controllo</v>
      </c>
    </row>
    <row r="1733" spans="1:9" ht="13.5" x14ac:dyDescent="0.35">
      <c r="A1733" s="2" t="s">
        <v>95</v>
      </c>
      <c r="B1733" s="5">
        <v>45383</v>
      </c>
      <c r="C1733" s="93">
        <v>550</v>
      </c>
      <c r="D1733" s="93">
        <v>845.8</v>
      </c>
      <c r="E1733" s="93">
        <f t="shared" si="27"/>
        <v>295.79999999999995</v>
      </c>
      <c r="F1733" s="2" t="s">
        <v>513</v>
      </c>
      <c r="G1733" s="94" t="s">
        <v>506</v>
      </c>
      <c r="H1733" s="94" t="s">
        <v>584</v>
      </c>
      <c r="I1733" s="2" t="str">
        <f>IF(MONTH(B1733)&lt;=Elaborazione!$C$1,G1733&amp;H1733,"")</f>
        <v>PersonaleFinanza &amp; Controllo</v>
      </c>
    </row>
    <row r="1734" spans="1:9" ht="13.5" x14ac:dyDescent="0.35">
      <c r="A1734" s="2" t="s">
        <v>96</v>
      </c>
      <c r="B1734" s="5">
        <v>45383</v>
      </c>
      <c r="C1734" s="93">
        <v>-8094</v>
      </c>
      <c r="D1734" s="93">
        <v>-5268.34</v>
      </c>
      <c r="E1734" s="93">
        <f t="shared" si="27"/>
        <v>2825.66</v>
      </c>
      <c r="F1734" s="2" t="s">
        <v>578</v>
      </c>
      <c r="G1734" s="94" t="s">
        <v>504</v>
      </c>
      <c r="H1734" s="94" t="s">
        <v>584</v>
      </c>
      <c r="I1734" s="2" t="str">
        <f>IF(MONTH(B1734)&lt;=Elaborazione!$C$1,G1734&amp;H1734,"")</f>
        <v>AllocazioniFinanza &amp; Controllo</v>
      </c>
    </row>
    <row r="1735" spans="1:9" ht="13.5" x14ac:dyDescent="0.35">
      <c r="A1735" s="2" t="s">
        <v>97</v>
      </c>
      <c r="B1735" s="5">
        <v>45383</v>
      </c>
      <c r="C1735" s="93">
        <v>5160</v>
      </c>
      <c r="D1735" s="93">
        <v>1018.52</v>
      </c>
      <c r="E1735" s="93">
        <f t="shared" si="27"/>
        <v>-4141.4799999999996</v>
      </c>
      <c r="F1735" s="2" t="s">
        <v>508</v>
      </c>
      <c r="G1735" s="94" t="s">
        <v>506</v>
      </c>
      <c r="H1735" s="94" t="s">
        <v>584</v>
      </c>
      <c r="I1735" s="2" t="str">
        <f>IF(MONTH(B1735)&lt;=Elaborazione!$C$1,G1735&amp;H1735,"")</f>
        <v>PersonaleFinanza &amp; Controllo</v>
      </c>
    </row>
    <row r="1736" spans="1:9" ht="13.5" x14ac:dyDescent="0.35">
      <c r="A1736" s="2" t="s">
        <v>98</v>
      </c>
      <c r="B1736" s="5">
        <v>45383</v>
      </c>
      <c r="C1736" s="93">
        <v>366</v>
      </c>
      <c r="D1736" s="93">
        <v>28.74</v>
      </c>
      <c r="E1736" s="93">
        <f t="shared" si="27"/>
        <v>-337.26</v>
      </c>
      <c r="F1736" s="2" t="s">
        <v>509</v>
      </c>
      <c r="G1736" s="94" t="s">
        <v>506</v>
      </c>
      <c r="H1736" s="94" t="s">
        <v>584</v>
      </c>
      <c r="I1736" s="2" t="str">
        <f>IF(MONTH(B1736)&lt;=Elaborazione!$C$1,G1736&amp;H1736,"")</f>
        <v>PersonaleFinanza &amp; Controllo</v>
      </c>
    </row>
    <row r="1737" spans="1:9" ht="13.5" x14ac:dyDescent="0.35">
      <c r="A1737" s="2" t="s">
        <v>285</v>
      </c>
      <c r="B1737" s="5">
        <v>45383</v>
      </c>
      <c r="C1737" s="93">
        <v>13</v>
      </c>
      <c r="D1737" s="93"/>
      <c r="E1737" s="93">
        <f t="shared" si="27"/>
        <v>-13</v>
      </c>
      <c r="F1737" s="2" t="s">
        <v>519</v>
      </c>
      <c r="G1737" s="94" t="s">
        <v>506</v>
      </c>
      <c r="H1737" s="94" t="s">
        <v>584</v>
      </c>
      <c r="I1737" s="2" t="str">
        <f>IF(MONTH(B1737)&lt;=Elaborazione!$C$1,G1737&amp;H1737,"")</f>
        <v>PersonaleFinanza &amp; Controllo</v>
      </c>
    </row>
    <row r="1738" spans="1:9" ht="13.5" x14ac:dyDescent="0.35">
      <c r="A1738" s="2" t="s">
        <v>99</v>
      </c>
      <c r="B1738" s="5">
        <v>45383</v>
      </c>
      <c r="C1738" s="93">
        <v>2232</v>
      </c>
      <c r="D1738" s="93">
        <v>-216.89</v>
      </c>
      <c r="E1738" s="93">
        <f t="shared" si="27"/>
        <v>-2448.89</v>
      </c>
      <c r="F1738" s="2" t="s">
        <v>510</v>
      </c>
      <c r="G1738" s="94" t="s">
        <v>506</v>
      </c>
      <c r="H1738" s="94" t="s">
        <v>584</v>
      </c>
      <c r="I1738" s="2" t="str">
        <f>IF(MONTH(B1738)&lt;=Elaborazione!$C$1,G1738&amp;H1738,"")</f>
        <v>PersonaleFinanza &amp; Controllo</v>
      </c>
    </row>
    <row r="1739" spans="1:9" ht="13.5" x14ac:dyDescent="0.35">
      <c r="A1739" s="2" t="s">
        <v>100</v>
      </c>
      <c r="B1739" s="5">
        <v>45383</v>
      </c>
      <c r="C1739" s="93">
        <v>107</v>
      </c>
      <c r="D1739" s="93">
        <v>49.45</v>
      </c>
      <c r="E1739" s="93">
        <f t="shared" si="27"/>
        <v>-57.55</v>
      </c>
      <c r="F1739" s="2" t="s">
        <v>514</v>
      </c>
      <c r="G1739" s="94" t="s">
        <v>506</v>
      </c>
      <c r="H1739" s="94" t="s">
        <v>584</v>
      </c>
      <c r="I1739" s="2" t="str">
        <f>IF(MONTH(B1739)&lt;=Elaborazione!$C$1,G1739&amp;H1739,"")</f>
        <v>PersonaleFinanza &amp; Controllo</v>
      </c>
    </row>
    <row r="1740" spans="1:9" ht="13.5" x14ac:dyDescent="0.35">
      <c r="A1740" s="2" t="s">
        <v>101</v>
      </c>
      <c r="B1740" s="5">
        <v>45383</v>
      </c>
      <c r="C1740" s="93">
        <v>20</v>
      </c>
      <c r="D1740" s="93">
        <v>-8.69</v>
      </c>
      <c r="E1740" s="93">
        <f t="shared" si="27"/>
        <v>-28.689999999999998</v>
      </c>
      <c r="F1740" s="2" t="s">
        <v>511</v>
      </c>
      <c r="G1740" s="94" t="s">
        <v>506</v>
      </c>
      <c r="H1740" s="94" t="s">
        <v>584</v>
      </c>
      <c r="I1740" s="2" t="str">
        <f>IF(MONTH(B1740)&lt;=Elaborazione!$C$1,G1740&amp;H1740,"")</f>
        <v>PersonaleFinanza &amp; Controllo</v>
      </c>
    </row>
    <row r="1741" spans="1:9" ht="13.5" x14ac:dyDescent="0.35">
      <c r="A1741" s="2" t="s">
        <v>286</v>
      </c>
      <c r="B1741" s="5">
        <v>45383</v>
      </c>
      <c r="C1741" s="93">
        <v>21</v>
      </c>
      <c r="D1741" s="93">
        <v>0</v>
      </c>
      <c r="E1741" s="93">
        <f t="shared" si="27"/>
        <v>-21</v>
      </c>
      <c r="F1741" s="2" t="s">
        <v>515</v>
      </c>
      <c r="G1741" s="94" t="s">
        <v>506</v>
      </c>
      <c r="H1741" s="94" t="s">
        <v>584</v>
      </c>
      <c r="I1741" s="2" t="str">
        <f>IF(MONTH(B1741)&lt;=Elaborazione!$C$1,G1741&amp;H1741,"")</f>
        <v>PersonaleFinanza &amp; Controllo</v>
      </c>
    </row>
    <row r="1742" spans="1:9" ht="13.5" x14ac:dyDescent="0.35">
      <c r="A1742" s="2" t="s">
        <v>287</v>
      </c>
      <c r="B1742" s="5">
        <v>45383</v>
      </c>
      <c r="C1742" s="93">
        <v>83</v>
      </c>
      <c r="D1742" s="93"/>
      <c r="E1742" s="93">
        <f t="shared" si="27"/>
        <v>-83</v>
      </c>
      <c r="F1742" s="2" t="s">
        <v>523</v>
      </c>
      <c r="G1742" s="94" t="s">
        <v>506</v>
      </c>
      <c r="H1742" s="94" t="s">
        <v>584</v>
      </c>
      <c r="I1742" s="2" t="str">
        <f>IF(MONTH(B1742)&lt;=Elaborazione!$C$1,G1742&amp;H1742,"")</f>
        <v>PersonaleFinanza &amp; Controllo</v>
      </c>
    </row>
    <row r="1743" spans="1:9" ht="13.5" x14ac:dyDescent="0.35">
      <c r="A1743" s="2" t="s">
        <v>288</v>
      </c>
      <c r="B1743" s="5">
        <v>45383</v>
      </c>
      <c r="C1743" s="93">
        <v>125</v>
      </c>
      <c r="D1743" s="93"/>
      <c r="E1743" s="93">
        <f t="shared" si="27"/>
        <v>-125</v>
      </c>
      <c r="F1743" s="2" t="s">
        <v>530</v>
      </c>
      <c r="G1743" s="94" t="s">
        <v>506</v>
      </c>
      <c r="H1743" s="94" t="s">
        <v>584</v>
      </c>
      <c r="I1743" s="2" t="str">
        <f>IF(MONTH(B1743)&lt;=Elaborazione!$C$1,G1743&amp;H1743,"")</f>
        <v>PersonaleFinanza &amp; Controllo</v>
      </c>
    </row>
    <row r="1744" spans="1:9" ht="13.5" x14ac:dyDescent="0.35">
      <c r="A1744" s="2" t="s">
        <v>102</v>
      </c>
      <c r="B1744" s="5">
        <v>45383</v>
      </c>
      <c r="C1744" s="93">
        <v>1067</v>
      </c>
      <c r="D1744" s="93"/>
      <c r="E1744" s="93">
        <f t="shared" si="27"/>
        <v>-1067</v>
      </c>
      <c r="F1744" s="2" t="s">
        <v>512</v>
      </c>
      <c r="G1744" s="94" t="s">
        <v>506</v>
      </c>
      <c r="H1744" s="94" t="s">
        <v>584</v>
      </c>
      <c r="I1744" s="2" t="str">
        <f>IF(MONTH(B1744)&lt;=Elaborazione!$C$1,G1744&amp;H1744,"")</f>
        <v>PersonaleFinanza &amp; Controllo</v>
      </c>
    </row>
    <row r="1745" spans="1:9" ht="13.5" x14ac:dyDescent="0.35">
      <c r="A1745" s="2" t="s">
        <v>195</v>
      </c>
      <c r="B1745" s="5">
        <v>45383</v>
      </c>
      <c r="C1745" s="93"/>
      <c r="D1745" s="93">
        <v>213.11</v>
      </c>
      <c r="E1745" s="93">
        <f t="shared" si="27"/>
        <v>213.11</v>
      </c>
      <c r="F1745" s="2" t="s">
        <v>520</v>
      </c>
      <c r="G1745" s="94" t="s">
        <v>506</v>
      </c>
      <c r="H1745" s="94" t="s">
        <v>584</v>
      </c>
      <c r="I1745" s="2" t="str">
        <f>IF(MONTH(B1745)&lt;=Elaborazione!$C$1,G1745&amp;H1745,"")</f>
        <v>PersonaleFinanza &amp; Controllo</v>
      </c>
    </row>
    <row r="1746" spans="1:9" ht="13.5" x14ac:dyDescent="0.35">
      <c r="A1746" s="2" t="s">
        <v>103</v>
      </c>
      <c r="B1746" s="5">
        <v>45383</v>
      </c>
      <c r="C1746" s="93">
        <v>275</v>
      </c>
      <c r="D1746" s="93">
        <v>0</v>
      </c>
      <c r="E1746" s="93">
        <f t="shared" si="27"/>
        <v>-275</v>
      </c>
      <c r="F1746" s="2" t="s">
        <v>513</v>
      </c>
      <c r="G1746" s="94" t="s">
        <v>506</v>
      </c>
      <c r="H1746" s="94" t="s">
        <v>584</v>
      </c>
      <c r="I1746" s="2" t="str">
        <f>IF(MONTH(B1746)&lt;=Elaborazione!$C$1,G1746&amp;H1746,"")</f>
        <v>PersonaleFinanza &amp; Controllo</v>
      </c>
    </row>
    <row r="1747" spans="1:9" ht="13.5" x14ac:dyDescent="0.35">
      <c r="A1747" s="2" t="s">
        <v>104</v>
      </c>
      <c r="B1747" s="5">
        <v>45383</v>
      </c>
      <c r="C1747" s="93">
        <v>-1394</v>
      </c>
      <c r="D1747" s="93">
        <v>-219.45</v>
      </c>
      <c r="E1747" s="93">
        <f t="shared" si="27"/>
        <v>1174.55</v>
      </c>
      <c r="F1747" s="2" t="s">
        <v>578</v>
      </c>
      <c r="G1747" s="94" t="s">
        <v>504</v>
      </c>
      <c r="H1747" s="94" t="s">
        <v>584</v>
      </c>
      <c r="I1747" s="2" t="str">
        <f>IF(MONTH(B1747)&lt;=Elaborazione!$C$1,G1747&amp;H1747,"")</f>
        <v>AllocazioniFinanza &amp; Controllo</v>
      </c>
    </row>
    <row r="1748" spans="1:9" ht="13.5" x14ac:dyDescent="0.35">
      <c r="A1748" s="2" t="s">
        <v>105</v>
      </c>
      <c r="B1748" s="5">
        <v>45383</v>
      </c>
      <c r="C1748" s="93">
        <v>2649</v>
      </c>
      <c r="D1748" s="93">
        <v>2702.28</v>
      </c>
      <c r="E1748" s="93">
        <f t="shared" si="27"/>
        <v>53.2800000000002</v>
      </c>
      <c r="F1748" s="2" t="s">
        <v>508</v>
      </c>
      <c r="G1748" s="94" t="s">
        <v>506</v>
      </c>
      <c r="H1748" s="94" t="s">
        <v>584</v>
      </c>
      <c r="I1748" s="2" t="str">
        <f>IF(MONTH(B1748)&lt;=Elaborazione!$C$1,G1748&amp;H1748,"")</f>
        <v>PersonaleFinanza &amp; Controllo</v>
      </c>
    </row>
    <row r="1749" spans="1:9" ht="13.5" x14ac:dyDescent="0.35">
      <c r="A1749" s="2" t="s">
        <v>106</v>
      </c>
      <c r="B1749" s="5">
        <v>45383</v>
      </c>
      <c r="C1749" s="93">
        <v>138</v>
      </c>
      <c r="D1749" s="93">
        <v>129.88</v>
      </c>
      <c r="E1749" s="93">
        <f t="shared" si="27"/>
        <v>-8.1200000000000045</v>
      </c>
      <c r="F1749" s="2" t="s">
        <v>509</v>
      </c>
      <c r="G1749" s="94" t="s">
        <v>506</v>
      </c>
      <c r="H1749" s="94" t="s">
        <v>584</v>
      </c>
      <c r="I1749" s="2" t="str">
        <f>IF(MONTH(B1749)&lt;=Elaborazione!$C$1,G1749&amp;H1749,"")</f>
        <v>PersonaleFinanza &amp; Controllo</v>
      </c>
    </row>
    <row r="1750" spans="1:9" ht="13.5" x14ac:dyDescent="0.35">
      <c r="A1750" s="2" t="s">
        <v>289</v>
      </c>
      <c r="B1750" s="5">
        <v>45383</v>
      </c>
      <c r="C1750" s="93">
        <v>7</v>
      </c>
      <c r="D1750" s="93"/>
      <c r="E1750" s="93">
        <f t="shared" si="27"/>
        <v>-7</v>
      </c>
      <c r="F1750" s="2" t="s">
        <v>519</v>
      </c>
      <c r="G1750" s="94" t="s">
        <v>506</v>
      </c>
      <c r="H1750" s="94" t="s">
        <v>584</v>
      </c>
      <c r="I1750" s="2" t="str">
        <f>IF(MONTH(B1750)&lt;=Elaborazione!$C$1,G1750&amp;H1750,"")</f>
        <v>PersonaleFinanza &amp; Controllo</v>
      </c>
    </row>
    <row r="1751" spans="1:9" ht="13.5" x14ac:dyDescent="0.35">
      <c r="A1751" s="2" t="s">
        <v>107</v>
      </c>
      <c r="B1751" s="5">
        <v>45383</v>
      </c>
      <c r="C1751" s="93">
        <v>1125</v>
      </c>
      <c r="D1751" s="93">
        <v>753.25</v>
      </c>
      <c r="E1751" s="93">
        <f t="shared" si="27"/>
        <v>-371.75</v>
      </c>
      <c r="F1751" s="2" t="s">
        <v>510</v>
      </c>
      <c r="G1751" s="94" t="s">
        <v>506</v>
      </c>
      <c r="H1751" s="94" t="s">
        <v>584</v>
      </c>
      <c r="I1751" s="2" t="str">
        <f>IF(MONTH(B1751)&lt;=Elaborazione!$C$1,G1751&amp;H1751,"")</f>
        <v>PersonaleFinanza &amp; Controllo</v>
      </c>
    </row>
    <row r="1752" spans="1:9" ht="13.5" x14ac:dyDescent="0.35">
      <c r="A1752" s="2" t="s">
        <v>108</v>
      </c>
      <c r="B1752" s="5">
        <v>45383</v>
      </c>
      <c r="C1752" s="93">
        <v>55</v>
      </c>
      <c r="D1752" s="93">
        <v>223.15</v>
      </c>
      <c r="E1752" s="93">
        <f t="shared" si="27"/>
        <v>168.15</v>
      </c>
      <c r="F1752" s="2" t="s">
        <v>514</v>
      </c>
      <c r="G1752" s="94" t="s">
        <v>506</v>
      </c>
      <c r="H1752" s="94" t="s">
        <v>584</v>
      </c>
      <c r="I1752" s="2" t="str">
        <f>IF(MONTH(B1752)&lt;=Elaborazione!$C$1,G1752&amp;H1752,"")</f>
        <v>PersonaleFinanza &amp; Controllo</v>
      </c>
    </row>
    <row r="1753" spans="1:9" ht="13.5" x14ac:dyDescent="0.35">
      <c r="A1753" s="2" t="s">
        <v>290</v>
      </c>
      <c r="B1753" s="5">
        <v>45383</v>
      </c>
      <c r="C1753" s="93">
        <v>21</v>
      </c>
      <c r="D1753" s="93"/>
      <c r="E1753" s="93">
        <f t="shared" si="27"/>
        <v>-21</v>
      </c>
      <c r="F1753" s="2" t="s">
        <v>515</v>
      </c>
      <c r="G1753" s="94" t="s">
        <v>506</v>
      </c>
      <c r="H1753" s="94" t="s">
        <v>584</v>
      </c>
      <c r="I1753" s="2" t="str">
        <f>IF(MONTH(B1753)&lt;=Elaborazione!$C$1,G1753&amp;H1753,"")</f>
        <v>PersonaleFinanza &amp; Controllo</v>
      </c>
    </row>
    <row r="1754" spans="1:9" ht="13.5" x14ac:dyDescent="0.35">
      <c r="A1754" s="2" t="s">
        <v>291</v>
      </c>
      <c r="B1754" s="5">
        <v>45383</v>
      </c>
      <c r="C1754" s="93">
        <v>83</v>
      </c>
      <c r="D1754" s="93"/>
      <c r="E1754" s="93">
        <f t="shared" si="27"/>
        <v>-83</v>
      </c>
      <c r="F1754" s="2" t="s">
        <v>523</v>
      </c>
      <c r="G1754" s="94" t="s">
        <v>506</v>
      </c>
      <c r="H1754" s="94" t="s">
        <v>584</v>
      </c>
      <c r="I1754" s="2" t="str">
        <f>IF(MONTH(B1754)&lt;=Elaborazione!$C$1,G1754&amp;H1754,"")</f>
        <v>PersonaleFinanza &amp; Controllo</v>
      </c>
    </row>
    <row r="1755" spans="1:9" ht="13.5" x14ac:dyDescent="0.35">
      <c r="A1755" s="2" t="s">
        <v>109</v>
      </c>
      <c r="B1755" s="5">
        <v>45383</v>
      </c>
      <c r="C1755" s="93">
        <v>1000</v>
      </c>
      <c r="D1755" s="93"/>
      <c r="E1755" s="93">
        <f t="shared" si="27"/>
        <v>-1000</v>
      </c>
      <c r="F1755" s="2" t="s">
        <v>544</v>
      </c>
      <c r="G1755" s="94" t="s">
        <v>540</v>
      </c>
      <c r="H1755" s="94" t="s">
        <v>584</v>
      </c>
      <c r="I1755" s="2" t="str">
        <f>IF(MONTH(B1755)&lt;=Elaborazione!$C$1,G1755&amp;H1755,"")</f>
        <v>Consulenze &amp; serviziFinanza &amp; Controllo</v>
      </c>
    </row>
    <row r="1756" spans="1:9" ht="13.5" x14ac:dyDescent="0.35">
      <c r="A1756" s="2" t="s">
        <v>110</v>
      </c>
      <c r="B1756" s="5">
        <v>45383</v>
      </c>
      <c r="C1756" s="93">
        <v>14999</v>
      </c>
      <c r="D1756" s="93">
        <v>11999.99</v>
      </c>
      <c r="E1756" s="93">
        <f t="shared" si="27"/>
        <v>-2999.01</v>
      </c>
      <c r="F1756" s="2" t="s">
        <v>539</v>
      </c>
      <c r="G1756" s="94" t="s">
        <v>540</v>
      </c>
      <c r="H1756" s="94" t="s">
        <v>584</v>
      </c>
      <c r="I1756" s="2" t="str">
        <f>IF(MONTH(B1756)&lt;=Elaborazione!$C$1,G1756&amp;H1756,"")</f>
        <v>Consulenze &amp; serviziFinanza &amp; Controllo</v>
      </c>
    </row>
    <row r="1757" spans="1:9" ht="13.5" x14ac:dyDescent="0.35">
      <c r="A1757" s="2" t="s">
        <v>292</v>
      </c>
      <c r="B1757" s="5">
        <v>45383</v>
      </c>
      <c r="C1757" s="93">
        <v>2727</v>
      </c>
      <c r="D1757" s="93"/>
      <c r="E1757" s="93">
        <f t="shared" si="27"/>
        <v>-2727</v>
      </c>
      <c r="F1757" s="2" t="s">
        <v>521</v>
      </c>
      <c r="G1757" s="2" t="s">
        <v>507</v>
      </c>
      <c r="H1757" s="94" t="s">
        <v>584</v>
      </c>
      <c r="I1757" s="2" t="str">
        <f>IF(MONTH(B1757)&lt;=Elaborazione!$C$1,G1757&amp;H1757,"")</f>
        <v>Consulenze tecnicheFinanza &amp; Controllo</v>
      </c>
    </row>
    <row r="1758" spans="1:9" ht="13.5" x14ac:dyDescent="0.35">
      <c r="A1758" s="2" t="s">
        <v>293</v>
      </c>
      <c r="B1758" s="5">
        <v>45383</v>
      </c>
      <c r="C1758" s="93">
        <v>-599</v>
      </c>
      <c r="D1758" s="93"/>
      <c r="E1758" s="93">
        <f t="shared" si="27"/>
        <v>599</v>
      </c>
      <c r="F1758" s="2" t="s">
        <v>578</v>
      </c>
      <c r="G1758" s="94" t="s">
        <v>504</v>
      </c>
      <c r="H1758" s="94" t="s">
        <v>584</v>
      </c>
      <c r="I1758" s="2" t="str">
        <f>IF(MONTH(B1758)&lt;=Elaborazione!$C$1,G1758&amp;H1758,"")</f>
        <v>AllocazioniFinanza &amp; Controllo</v>
      </c>
    </row>
    <row r="1759" spans="1:9" ht="13.5" x14ac:dyDescent="0.35">
      <c r="A1759" s="2" t="s">
        <v>202</v>
      </c>
      <c r="B1759" s="5">
        <v>45383</v>
      </c>
      <c r="C1759" s="93">
        <v>5850</v>
      </c>
      <c r="D1759" s="93">
        <v>6168.55</v>
      </c>
      <c r="E1759" s="93">
        <f t="shared" si="27"/>
        <v>318.55000000000018</v>
      </c>
      <c r="F1759" s="2" t="s">
        <v>508</v>
      </c>
      <c r="G1759" s="94" t="s">
        <v>506</v>
      </c>
      <c r="H1759" s="94" t="s">
        <v>593</v>
      </c>
      <c r="I1759" s="2" t="str">
        <f>IF(MONTH(B1759)&lt;=Elaborazione!$C$1,G1759&amp;H1759,"")</f>
        <v>PersonaleRisorse Umane</v>
      </c>
    </row>
    <row r="1760" spans="1:9" ht="13.5" x14ac:dyDescent="0.35">
      <c r="A1760" s="2" t="s">
        <v>302</v>
      </c>
      <c r="B1760" s="5">
        <v>45383</v>
      </c>
      <c r="C1760" s="93">
        <v>242</v>
      </c>
      <c r="D1760" s="93"/>
      <c r="E1760" s="93">
        <f t="shared" si="27"/>
        <v>-242</v>
      </c>
      <c r="F1760" s="2" t="s">
        <v>518</v>
      </c>
      <c r="G1760" s="94" t="s">
        <v>506</v>
      </c>
      <c r="H1760" s="94" t="s">
        <v>593</v>
      </c>
      <c r="I1760" s="2" t="str">
        <f>IF(MONTH(B1760)&lt;=Elaborazione!$C$1,G1760&amp;H1760,"")</f>
        <v>PersonaleRisorse Umane</v>
      </c>
    </row>
    <row r="1761" spans="1:9" ht="13.5" x14ac:dyDescent="0.35">
      <c r="A1761" s="2" t="s">
        <v>203</v>
      </c>
      <c r="B1761" s="5">
        <v>45383</v>
      </c>
      <c r="C1761" s="93">
        <v>370</v>
      </c>
      <c r="D1761" s="93">
        <v>191.17</v>
      </c>
      <c r="E1761" s="93">
        <f t="shared" si="27"/>
        <v>-178.83</v>
      </c>
      <c r="F1761" s="2" t="s">
        <v>509</v>
      </c>
      <c r="G1761" s="94" t="s">
        <v>506</v>
      </c>
      <c r="H1761" s="94" t="s">
        <v>593</v>
      </c>
      <c r="I1761" s="2" t="str">
        <f>IF(MONTH(B1761)&lt;=Elaborazione!$C$1,G1761&amp;H1761,"")</f>
        <v>PersonaleRisorse Umane</v>
      </c>
    </row>
    <row r="1762" spans="1:9" ht="13.5" x14ac:dyDescent="0.35">
      <c r="A1762" s="2" t="s">
        <v>303</v>
      </c>
      <c r="B1762" s="5">
        <v>45383</v>
      </c>
      <c r="C1762" s="93">
        <v>15</v>
      </c>
      <c r="D1762" s="93"/>
      <c r="E1762" s="93">
        <f t="shared" si="27"/>
        <v>-15</v>
      </c>
      <c r="F1762" s="2" t="s">
        <v>519</v>
      </c>
      <c r="G1762" s="94" t="s">
        <v>506</v>
      </c>
      <c r="H1762" s="94" t="s">
        <v>593</v>
      </c>
      <c r="I1762" s="2" t="str">
        <f>IF(MONTH(B1762)&lt;=Elaborazione!$C$1,G1762&amp;H1762,"")</f>
        <v>PersonaleRisorse Umane</v>
      </c>
    </row>
    <row r="1763" spans="1:9" ht="13.5" x14ac:dyDescent="0.35">
      <c r="A1763" s="2" t="s">
        <v>204</v>
      </c>
      <c r="B1763" s="5">
        <v>45383</v>
      </c>
      <c r="C1763" s="93">
        <v>2768</v>
      </c>
      <c r="D1763" s="93">
        <v>1076.08</v>
      </c>
      <c r="E1763" s="93">
        <f t="shared" si="27"/>
        <v>-1691.92</v>
      </c>
      <c r="F1763" s="2" t="s">
        <v>510</v>
      </c>
      <c r="G1763" s="94" t="s">
        <v>506</v>
      </c>
      <c r="H1763" s="94" t="s">
        <v>593</v>
      </c>
      <c r="I1763" s="2" t="str">
        <f>IF(MONTH(B1763)&lt;=Elaborazione!$C$1,G1763&amp;H1763,"")</f>
        <v>PersonaleRisorse Umane</v>
      </c>
    </row>
    <row r="1764" spans="1:9" ht="13.5" x14ac:dyDescent="0.35">
      <c r="A1764" s="2" t="s">
        <v>205</v>
      </c>
      <c r="B1764" s="5">
        <v>45383</v>
      </c>
      <c r="C1764" s="93">
        <v>622</v>
      </c>
      <c r="D1764" s="93">
        <v>212.26</v>
      </c>
      <c r="E1764" s="93">
        <f t="shared" si="27"/>
        <v>-409.74</v>
      </c>
      <c r="F1764" s="2" t="s">
        <v>514</v>
      </c>
      <c r="G1764" s="94" t="s">
        <v>506</v>
      </c>
      <c r="H1764" s="94" t="s">
        <v>593</v>
      </c>
      <c r="I1764" s="2" t="str">
        <f>IF(MONTH(B1764)&lt;=Elaborazione!$C$1,G1764&amp;H1764,"")</f>
        <v>PersonaleRisorse Umane</v>
      </c>
    </row>
    <row r="1765" spans="1:9" ht="13.5" x14ac:dyDescent="0.35">
      <c r="A1765" s="2" t="s">
        <v>384</v>
      </c>
      <c r="B1765" s="5">
        <v>45383</v>
      </c>
      <c r="C1765" s="93"/>
      <c r="D1765" s="93">
        <v>60</v>
      </c>
      <c r="E1765" s="93">
        <f t="shared" si="27"/>
        <v>60</v>
      </c>
      <c r="F1765" s="2" t="s">
        <v>515</v>
      </c>
      <c r="G1765" s="94" t="s">
        <v>506</v>
      </c>
      <c r="H1765" s="94" t="s">
        <v>593</v>
      </c>
      <c r="I1765" s="2" t="str">
        <f>IF(MONTH(B1765)&lt;=Elaborazione!$C$1,G1765&amp;H1765,"")</f>
        <v>PersonaleRisorse Umane</v>
      </c>
    </row>
    <row r="1766" spans="1:9" ht="13.5" x14ac:dyDescent="0.35">
      <c r="A1766" s="2" t="s">
        <v>304</v>
      </c>
      <c r="B1766" s="5">
        <v>45383</v>
      </c>
      <c r="C1766" s="93">
        <v>400</v>
      </c>
      <c r="D1766" s="93">
        <v>0</v>
      </c>
      <c r="E1766" s="93">
        <f t="shared" si="27"/>
        <v>-400</v>
      </c>
      <c r="F1766" s="2" t="s">
        <v>523</v>
      </c>
      <c r="G1766" s="94" t="s">
        <v>506</v>
      </c>
      <c r="H1766" s="94" t="s">
        <v>593</v>
      </c>
      <c r="I1766" s="2" t="str">
        <f>IF(MONTH(B1766)&lt;=Elaborazione!$C$1,G1766&amp;H1766,"")</f>
        <v>PersonaleRisorse Umane</v>
      </c>
    </row>
    <row r="1767" spans="1:9" ht="13.5" x14ac:dyDescent="0.35">
      <c r="A1767" s="2" t="s">
        <v>305</v>
      </c>
      <c r="B1767" s="5">
        <v>45383</v>
      </c>
      <c r="C1767" s="93">
        <v>875</v>
      </c>
      <c r="D1767" s="93"/>
      <c r="E1767" s="93">
        <f t="shared" si="27"/>
        <v>-875</v>
      </c>
      <c r="F1767" s="2" t="s">
        <v>530</v>
      </c>
      <c r="G1767" s="94" t="s">
        <v>506</v>
      </c>
      <c r="H1767" s="94" t="s">
        <v>593</v>
      </c>
      <c r="I1767" s="2" t="str">
        <f>IF(MONTH(B1767)&lt;=Elaborazione!$C$1,G1767&amp;H1767,"")</f>
        <v>PersonaleRisorse Umane</v>
      </c>
    </row>
    <row r="1768" spans="1:9" ht="13.5" x14ac:dyDescent="0.35">
      <c r="A1768" s="2" t="s">
        <v>317</v>
      </c>
      <c r="B1768" s="5">
        <v>45383</v>
      </c>
      <c r="C1768" s="93">
        <v>800</v>
      </c>
      <c r="D1768" s="93"/>
      <c r="E1768" s="93">
        <f t="shared" si="27"/>
        <v>-800</v>
      </c>
      <c r="F1768" s="2" t="s">
        <v>545</v>
      </c>
      <c r="G1768" s="94" t="s">
        <v>540</v>
      </c>
      <c r="H1768" s="94" t="s">
        <v>593</v>
      </c>
      <c r="I1768" s="2" t="str">
        <f>IF(MONTH(B1768)&lt;=Elaborazione!$C$1,G1768&amp;H1768,"")</f>
        <v>Consulenze &amp; serviziRisorse Umane</v>
      </c>
    </row>
    <row r="1769" spans="1:9" ht="13.5" x14ac:dyDescent="0.35">
      <c r="A1769" s="2" t="s">
        <v>206</v>
      </c>
      <c r="B1769" s="5">
        <v>45383</v>
      </c>
      <c r="C1769" s="93">
        <v>30</v>
      </c>
      <c r="D1769" s="93">
        <v>65.099999999999994</v>
      </c>
      <c r="E1769" s="93">
        <f t="shared" si="27"/>
        <v>35.099999999999994</v>
      </c>
      <c r="F1769" s="2" t="s">
        <v>564</v>
      </c>
      <c r="G1769" s="94" t="s">
        <v>524</v>
      </c>
      <c r="H1769" s="94" t="s">
        <v>593</v>
      </c>
      <c r="I1769" s="2" t="str">
        <f>IF(MONTH(B1769)&lt;=Elaborazione!$C$1,G1769&amp;H1769,"")</f>
        <v>Spese generaliRisorse Umane</v>
      </c>
    </row>
    <row r="1770" spans="1:9" ht="13.5" x14ac:dyDescent="0.35">
      <c r="A1770" s="2" t="s">
        <v>207</v>
      </c>
      <c r="B1770" s="5">
        <v>45383</v>
      </c>
      <c r="C1770" s="93">
        <v>2500</v>
      </c>
      <c r="D1770" s="93">
        <v>5394.9</v>
      </c>
      <c r="E1770" s="93">
        <f t="shared" si="27"/>
        <v>2894.8999999999996</v>
      </c>
      <c r="F1770" s="2" t="s">
        <v>567</v>
      </c>
      <c r="G1770" s="94" t="s">
        <v>524</v>
      </c>
      <c r="H1770" s="94" t="s">
        <v>593</v>
      </c>
      <c r="I1770" s="2" t="str">
        <f>IF(MONTH(B1770)&lt;=Elaborazione!$C$1,G1770&amp;H1770,"")</f>
        <v>Spese generaliRisorse Umane</v>
      </c>
    </row>
    <row r="1771" spans="1:9" ht="13.5" x14ac:dyDescent="0.35">
      <c r="A1771" s="2" t="s">
        <v>212</v>
      </c>
      <c r="B1771" s="5">
        <v>45383</v>
      </c>
      <c r="C1771" s="93"/>
      <c r="D1771" s="93">
        <v>4210.0600000000004</v>
      </c>
      <c r="E1771" s="93">
        <f t="shared" si="27"/>
        <v>4210.0600000000004</v>
      </c>
      <c r="F1771" s="2" t="s">
        <v>526</v>
      </c>
      <c r="G1771" s="94" t="s">
        <v>524</v>
      </c>
      <c r="H1771" s="94" t="s">
        <v>593</v>
      </c>
      <c r="I1771" s="2" t="str">
        <f>IF(MONTH(B1771)&lt;=Elaborazione!$C$1,G1771&amp;H1771,"")</f>
        <v>Spese generaliRisorse Umane</v>
      </c>
    </row>
    <row r="1772" spans="1:9" ht="13.5" x14ac:dyDescent="0.35">
      <c r="A1772" s="2" t="s">
        <v>208</v>
      </c>
      <c r="B1772" s="5">
        <v>45383</v>
      </c>
      <c r="C1772" s="93">
        <v>167</v>
      </c>
      <c r="D1772" s="93"/>
      <c r="E1772" s="93">
        <f t="shared" si="27"/>
        <v>-167</v>
      </c>
      <c r="F1772" s="2" t="s">
        <v>525</v>
      </c>
      <c r="G1772" s="94" t="s">
        <v>524</v>
      </c>
      <c r="H1772" s="94" t="s">
        <v>593</v>
      </c>
      <c r="I1772" s="2" t="str">
        <f>IF(MONTH(B1772)&lt;=Elaborazione!$C$1,G1772&amp;H1772,"")</f>
        <v>Spese generaliRisorse Umane</v>
      </c>
    </row>
    <row r="1773" spans="1:9" ht="13.5" x14ac:dyDescent="0.35">
      <c r="A1773" s="2" t="s">
        <v>209</v>
      </c>
      <c r="B1773" s="5">
        <v>45383</v>
      </c>
      <c r="C1773" s="93">
        <v>9900</v>
      </c>
      <c r="D1773" s="93">
        <v>7546.81</v>
      </c>
      <c r="E1773" s="93">
        <f t="shared" si="27"/>
        <v>-2353.1899999999996</v>
      </c>
      <c r="F1773" s="2" t="s">
        <v>528</v>
      </c>
      <c r="G1773" s="94" t="s">
        <v>524</v>
      </c>
      <c r="H1773" s="94" t="s">
        <v>593</v>
      </c>
      <c r="I1773" s="2" t="str">
        <f>IF(MONTH(B1773)&lt;=Elaborazione!$C$1,G1773&amp;H1773,"")</f>
        <v>Spese generaliRisorse Umane</v>
      </c>
    </row>
    <row r="1774" spans="1:9" ht="13.5" x14ac:dyDescent="0.35">
      <c r="A1774" s="2" t="s">
        <v>213</v>
      </c>
      <c r="B1774" s="5">
        <v>45383</v>
      </c>
      <c r="C1774" s="93"/>
      <c r="D1774" s="93">
        <v>1059.32</v>
      </c>
      <c r="E1774" s="93">
        <f t="shared" si="27"/>
        <v>1059.32</v>
      </c>
      <c r="F1774" s="2" t="s">
        <v>513</v>
      </c>
      <c r="G1774" s="94" t="s">
        <v>506</v>
      </c>
      <c r="H1774" s="94" t="s">
        <v>593</v>
      </c>
      <c r="I1774" s="2" t="str">
        <f>IF(MONTH(B1774)&lt;=Elaborazione!$C$1,G1774&amp;H1774,"")</f>
        <v>PersonaleRisorse Umane</v>
      </c>
    </row>
    <row r="1775" spans="1:9" ht="13.5" x14ac:dyDescent="0.35">
      <c r="A1775" s="2" t="s">
        <v>210</v>
      </c>
      <c r="B1775" s="5">
        <v>45383</v>
      </c>
      <c r="C1775" s="93">
        <v>-3352</v>
      </c>
      <c r="D1775" s="93">
        <v>-5147.25</v>
      </c>
      <c r="E1775" s="93">
        <f t="shared" si="27"/>
        <v>-1795.25</v>
      </c>
      <c r="F1775" s="2" t="s">
        <v>576</v>
      </c>
      <c r="G1775" s="94" t="s">
        <v>504</v>
      </c>
      <c r="H1775" s="94" t="s">
        <v>593</v>
      </c>
      <c r="I1775" s="2" t="str">
        <f>IF(MONTH(B1775)&lt;=Elaborazione!$C$1,G1775&amp;H1775,"")</f>
        <v>AllocazioniRisorse Umane</v>
      </c>
    </row>
    <row r="1776" spans="1:9" ht="13.5" x14ac:dyDescent="0.35">
      <c r="A1776" s="2" t="s">
        <v>111</v>
      </c>
      <c r="B1776" s="5">
        <v>45383</v>
      </c>
      <c r="C1776" s="93">
        <v>8026</v>
      </c>
      <c r="D1776" s="93">
        <v>8061.67</v>
      </c>
      <c r="E1776" s="93">
        <f t="shared" si="27"/>
        <v>35.670000000000073</v>
      </c>
      <c r="F1776" s="2" t="s">
        <v>508</v>
      </c>
      <c r="G1776" s="94" t="s">
        <v>506</v>
      </c>
      <c r="H1776" s="94" t="s">
        <v>593</v>
      </c>
      <c r="I1776" s="2" t="str">
        <f>IF(MONTH(B1776)&lt;=Elaborazione!$C$1,G1776&amp;H1776,"")</f>
        <v>PersonaleRisorse Umane</v>
      </c>
    </row>
    <row r="1777" spans="1:9" ht="13.5" x14ac:dyDescent="0.35">
      <c r="A1777" s="2" t="s">
        <v>294</v>
      </c>
      <c r="B1777" s="5">
        <v>45383</v>
      </c>
      <c r="C1777" s="93">
        <v>242</v>
      </c>
      <c r="D1777" s="93"/>
      <c r="E1777" s="93">
        <f t="shared" si="27"/>
        <v>-242</v>
      </c>
      <c r="F1777" s="2" t="s">
        <v>518</v>
      </c>
      <c r="G1777" s="94" t="s">
        <v>506</v>
      </c>
      <c r="H1777" s="94" t="s">
        <v>593</v>
      </c>
      <c r="I1777" s="2" t="str">
        <f>IF(MONTH(B1777)&lt;=Elaborazione!$C$1,G1777&amp;H1777,"")</f>
        <v>PersonaleRisorse Umane</v>
      </c>
    </row>
    <row r="1778" spans="1:9" ht="13.5" x14ac:dyDescent="0.35">
      <c r="A1778" s="2" t="s">
        <v>112</v>
      </c>
      <c r="B1778" s="5">
        <v>45383</v>
      </c>
      <c r="C1778" s="93">
        <v>486</v>
      </c>
      <c r="D1778" s="93">
        <v>500.88</v>
      </c>
      <c r="E1778" s="93">
        <f t="shared" si="27"/>
        <v>14.879999999999995</v>
      </c>
      <c r="F1778" s="2" t="s">
        <v>509</v>
      </c>
      <c r="G1778" s="94" t="s">
        <v>506</v>
      </c>
      <c r="H1778" s="94" t="s">
        <v>593</v>
      </c>
      <c r="I1778" s="2" t="str">
        <f>IF(MONTH(B1778)&lt;=Elaborazione!$C$1,G1778&amp;H1778,"")</f>
        <v>PersonaleRisorse Umane</v>
      </c>
    </row>
    <row r="1779" spans="1:9" ht="13.5" x14ac:dyDescent="0.35">
      <c r="A1779" s="2" t="s">
        <v>295</v>
      </c>
      <c r="B1779" s="5">
        <v>45383</v>
      </c>
      <c r="C1779" s="93">
        <v>20</v>
      </c>
      <c r="D1779" s="93"/>
      <c r="E1779" s="93">
        <f t="shared" si="27"/>
        <v>-20</v>
      </c>
      <c r="F1779" s="2" t="s">
        <v>519</v>
      </c>
      <c r="G1779" s="94" t="s">
        <v>506</v>
      </c>
      <c r="H1779" s="94" t="s">
        <v>593</v>
      </c>
      <c r="I1779" s="2" t="str">
        <f>IF(MONTH(B1779)&lt;=Elaborazione!$C$1,G1779&amp;H1779,"")</f>
        <v>PersonaleRisorse Umane</v>
      </c>
    </row>
    <row r="1780" spans="1:9" ht="13.5" x14ac:dyDescent="0.35">
      <c r="A1780" s="2" t="s">
        <v>113</v>
      </c>
      <c r="B1780" s="5">
        <v>45383</v>
      </c>
      <c r="C1780" s="93">
        <v>3529</v>
      </c>
      <c r="D1780" s="93">
        <v>1745.95</v>
      </c>
      <c r="E1780" s="93">
        <f t="shared" si="27"/>
        <v>-1783.05</v>
      </c>
      <c r="F1780" s="2" t="s">
        <v>510</v>
      </c>
      <c r="G1780" s="94" t="s">
        <v>506</v>
      </c>
      <c r="H1780" s="94" t="s">
        <v>593</v>
      </c>
      <c r="I1780" s="2" t="str">
        <f>IF(MONTH(B1780)&lt;=Elaborazione!$C$1,G1780&amp;H1780,"")</f>
        <v>PersonaleRisorse Umane</v>
      </c>
    </row>
    <row r="1781" spans="1:9" ht="13.5" x14ac:dyDescent="0.35">
      <c r="A1781" s="2" t="s">
        <v>114</v>
      </c>
      <c r="B1781" s="5">
        <v>45383</v>
      </c>
      <c r="C1781" s="93">
        <v>151</v>
      </c>
      <c r="D1781" s="93">
        <v>-29.11</v>
      </c>
      <c r="E1781" s="93">
        <f t="shared" si="27"/>
        <v>-180.11</v>
      </c>
      <c r="F1781" s="2" t="s">
        <v>514</v>
      </c>
      <c r="G1781" s="94" t="s">
        <v>506</v>
      </c>
      <c r="H1781" s="94" t="s">
        <v>593</v>
      </c>
      <c r="I1781" s="2" t="str">
        <f>IF(MONTH(B1781)&lt;=Elaborazione!$C$1,G1781&amp;H1781,"")</f>
        <v>PersonaleRisorse Umane</v>
      </c>
    </row>
    <row r="1782" spans="1:9" ht="13.5" x14ac:dyDescent="0.35">
      <c r="A1782" s="2" t="s">
        <v>115</v>
      </c>
      <c r="B1782" s="5">
        <v>45383</v>
      </c>
      <c r="C1782" s="93">
        <v>20</v>
      </c>
      <c r="D1782" s="93">
        <v>223.16</v>
      </c>
      <c r="E1782" s="93">
        <f t="shared" si="27"/>
        <v>203.16</v>
      </c>
      <c r="F1782" s="2" t="s">
        <v>511</v>
      </c>
      <c r="G1782" s="94" t="s">
        <v>506</v>
      </c>
      <c r="H1782" s="94" t="s">
        <v>593</v>
      </c>
      <c r="I1782" s="2" t="str">
        <f>IF(MONTH(B1782)&lt;=Elaborazione!$C$1,G1782&amp;H1782,"")</f>
        <v>PersonaleRisorse Umane</v>
      </c>
    </row>
    <row r="1783" spans="1:9" ht="13.5" x14ac:dyDescent="0.35">
      <c r="A1783" s="2" t="s">
        <v>116</v>
      </c>
      <c r="B1783" s="5">
        <v>45383</v>
      </c>
      <c r="C1783" s="93">
        <v>651</v>
      </c>
      <c r="D1783" s="93">
        <v>26</v>
      </c>
      <c r="E1783" s="93">
        <f t="shared" si="27"/>
        <v>-625</v>
      </c>
      <c r="F1783" s="2" t="s">
        <v>515</v>
      </c>
      <c r="G1783" s="94" t="s">
        <v>506</v>
      </c>
      <c r="H1783" s="94" t="s">
        <v>593</v>
      </c>
      <c r="I1783" s="2" t="str">
        <f>IF(MONTH(B1783)&lt;=Elaborazione!$C$1,G1783&amp;H1783,"")</f>
        <v>PersonaleRisorse Umane</v>
      </c>
    </row>
    <row r="1784" spans="1:9" ht="13.5" x14ac:dyDescent="0.35">
      <c r="A1784" s="2" t="s">
        <v>296</v>
      </c>
      <c r="B1784" s="5">
        <v>45383</v>
      </c>
      <c r="C1784" s="93">
        <v>3500</v>
      </c>
      <c r="D1784" s="93">
        <v>43.8</v>
      </c>
      <c r="E1784" s="93">
        <f t="shared" si="27"/>
        <v>-3456.2</v>
      </c>
      <c r="F1784" s="2" t="s">
        <v>523</v>
      </c>
      <c r="G1784" s="94" t="s">
        <v>506</v>
      </c>
      <c r="H1784" s="94" t="s">
        <v>593</v>
      </c>
      <c r="I1784" s="2" t="str">
        <f>IF(MONTH(B1784)&lt;=Elaborazione!$C$1,G1784&amp;H1784,"")</f>
        <v>PersonaleRisorse Umane</v>
      </c>
    </row>
    <row r="1785" spans="1:9" ht="13.5" x14ac:dyDescent="0.35">
      <c r="A1785" s="2" t="s">
        <v>197</v>
      </c>
      <c r="B1785" s="5">
        <v>45383</v>
      </c>
      <c r="C1785" s="93"/>
      <c r="D1785" s="93">
        <v>-16.260000000000002</v>
      </c>
      <c r="E1785" s="93">
        <f t="shared" si="27"/>
        <v>-16.260000000000002</v>
      </c>
      <c r="F1785" s="2" t="s">
        <v>564</v>
      </c>
      <c r="G1785" s="94" t="s">
        <v>524</v>
      </c>
      <c r="H1785" s="94" t="s">
        <v>593</v>
      </c>
      <c r="I1785" s="2" t="str">
        <f>IF(MONTH(B1785)&lt;=Elaborazione!$C$1,G1785&amp;H1785,"")</f>
        <v>Spese generaliRisorse Umane</v>
      </c>
    </row>
    <row r="1786" spans="1:9" ht="13.5" x14ac:dyDescent="0.35">
      <c r="A1786" s="2" t="s">
        <v>297</v>
      </c>
      <c r="B1786" s="5">
        <v>45383</v>
      </c>
      <c r="C1786" s="93">
        <v>25</v>
      </c>
      <c r="D1786" s="93"/>
      <c r="E1786" s="93">
        <f t="shared" si="27"/>
        <v>-25</v>
      </c>
      <c r="F1786" s="2" t="s">
        <v>565</v>
      </c>
      <c r="G1786" s="94" t="s">
        <v>524</v>
      </c>
      <c r="H1786" s="94" t="s">
        <v>593</v>
      </c>
      <c r="I1786" s="2" t="str">
        <f>IF(MONTH(B1786)&lt;=Elaborazione!$C$1,G1786&amp;H1786,"")</f>
        <v>Spese generaliRisorse Umane</v>
      </c>
    </row>
    <row r="1787" spans="1:9" ht="13.5" x14ac:dyDescent="0.35">
      <c r="A1787" s="2" t="s">
        <v>118</v>
      </c>
      <c r="B1787" s="5">
        <v>45383</v>
      </c>
      <c r="C1787" s="93">
        <v>33</v>
      </c>
      <c r="D1787" s="93"/>
      <c r="E1787" s="93">
        <f t="shared" si="27"/>
        <v>-33</v>
      </c>
      <c r="F1787" s="2" t="s">
        <v>571</v>
      </c>
      <c r="G1787" s="94" t="s">
        <v>570</v>
      </c>
      <c r="H1787" s="94" t="s">
        <v>593</v>
      </c>
      <c r="I1787" s="2" t="str">
        <f>IF(MONTH(B1787)&lt;=Elaborazione!$C$1,G1787&amp;H1787,"")</f>
        <v>FormazioneRisorse Umane</v>
      </c>
    </row>
    <row r="1788" spans="1:9" ht="13.5" x14ac:dyDescent="0.35">
      <c r="A1788" s="2" t="s">
        <v>119</v>
      </c>
      <c r="B1788" s="5">
        <v>45383</v>
      </c>
      <c r="C1788" s="93">
        <v>18101</v>
      </c>
      <c r="D1788" s="93">
        <v>8784.77</v>
      </c>
      <c r="E1788" s="93">
        <f t="shared" si="27"/>
        <v>-9316.23</v>
      </c>
      <c r="F1788" s="2" t="s">
        <v>573</v>
      </c>
      <c r="G1788" s="94" t="s">
        <v>570</v>
      </c>
      <c r="H1788" s="94" t="s">
        <v>593</v>
      </c>
      <c r="I1788" s="2" t="str">
        <f>IF(MONTH(B1788)&lt;=Elaborazione!$C$1,G1788&amp;H1788,"")</f>
        <v>FormazioneRisorse Umane</v>
      </c>
    </row>
    <row r="1789" spans="1:9" ht="13.5" x14ac:dyDescent="0.35">
      <c r="A1789" s="2" t="s">
        <v>198</v>
      </c>
      <c r="B1789" s="5">
        <v>45383</v>
      </c>
      <c r="C1789" s="93"/>
      <c r="D1789" s="93">
        <v>25.91</v>
      </c>
      <c r="E1789" s="93">
        <f t="shared" si="27"/>
        <v>25.91</v>
      </c>
      <c r="F1789" s="2" t="s">
        <v>526</v>
      </c>
      <c r="G1789" s="94" t="s">
        <v>524</v>
      </c>
      <c r="H1789" s="94" t="s">
        <v>593</v>
      </c>
      <c r="I1789" s="2" t="str">
        <f>IF(MONTH(B1789)&lt;=Elaborazione!$C$1,G1789&amp;H1789,"")</f>
        <v>Spese generaliRisorse Umane</v>
      </c>
    </row>
    <row r="1790" spans="1:9" ht="13.5" x14ac:dyDescent="0.35">
      <c r="A1790" s="2" t="s">
        <v>298</v>
      </c>
      <c r="B1790" s="5">
        <v>45383</v>
      </c>
      <c r="C1790" s="93">
        <v>33</v>
      </c>
      <c r="D1790" s="93"/>
      <c r="E1790" s="93">
        <f t="shared" si="27"/>
        <v>-33</v>
      </c>
      <c r="F1790" s="2" t="s">
        <v>525</v>
      </c>
      <c r="G1790" s="94" t="s">
        <v>524</v>
      </c>
      <c r="H1790" s="94" t="s">
        <v>593</v>
      </c>
      <c r="I1790" s="2" t="str">
        <f>IF(MONTH(B1790)&lt;=Elaborazione!$C$1,G1790&amp;H1790,"")</f>
        <v>Spese generaliRisorse Umane</v>
      </c>
    </row>
    <row r="1791" spans="1:9" ht="13.5" x14ac:dyDescent="0.35">
      <c r="A1791" s="2" t="s">
        <v>120</v>
      </c>
      <c r="B1791" s="5">
        <v>45383</v>
      </c>
      <c r="C1791" s="93">
        <v>1067</v>
      </c>
      <c r="D1791" s="93">
        <v>727.18</v>
      </c>
      <c r="E1791" s="93">
        <f t="shared" si="27"/>
        <v>-339.82000000000005</v>
      </c>
      <c r="F1791" s="2" t="s">
        <v>512</v>
      </c>
      <c r="G1791" s="94" t="s">
        <v>506</v>
      </c>
      <c r="H1791" s="94" t="s">
        <v>593</v>
      </c>
      <c r="I1791" s="2" t="str">
        <f>IF(MONTH(B1791)&lt;=Elaborazione!$C$1,G1791&amp;H1791,"")</f>
        <v>PersonaleRisorse Umane</v>
      </c>
    </row>
    <row r="1792" spans="1:9" ht="13.5" x14ac:dyDescent="0.35">
      <c r="A1792" s="2" t="s">
        <v>199</v>
      </c>
      <c r="B1792" s="5">
        <v>45383</v>
      </c>
      <c r="C1792" s="93"/>
      <c r="D1792" s="93">
        <v>65</v>
      </c>
      <c r="E1792" s="93">
        <f t="shared" si="27"/>
        <v>65</v>
      </c>
      <c r="F1792" s="2" t="s">
        <v>520</v>
      </c>
      <c r="G1792" s="94" t="s">
        <v>506</v>
      </c>
      <c r="H1792" s="94" t="s">
        <v>593</v>
      </c>
      <c r="I1792" s="2" t="str">
        <f>IF(MONTH(B1792)&lt;=Elaborazione!$C$1,G1792&amp;H1792,"")</f>
        <v>PersonaleRisorse Umane</v>
      </c>
    </row>
    <row r="1793" spans="1:9" ht="13.5" x14ac:dyDescent="0.35">
      <c r="A1793" s="2" t="s">
        <v>121</v>
      </c>
      <c r="B1793" s="5">
        <v>45383</v>
      </c>
      <c r="C1793" s="93">
        <v>275</v>
      </c>
      <c r="D1793" s="93">
        <v>665.22</v>
      </c>
      <c r="E1793" s="93">
        <f t="shared" si="27"/>
        <v>390.22</v>
      </c>
      <c r="F1793" s="2" t="s">
        <v>513</v>
      </c>
      <c r="G1793" s="94" t="s">
        <v>506</v>
      </c>
      <c r="H1793" s="94" t="s">
        <v>593</v>
      </c>
      <c r="I1793" s="2" t="str">
        <f>IF(MONTH(B1793)&lt;=Elaborazione!$C$1,G1793&amp;H1793,"")</f>
        <v>PersonaleRisorse Umane</v>
      </c>
    </row>
    <row r="1794" spans="1:9" ht="13.5" x14ac:dyDescent="0.35">
      <c r="A1794" s="2" t="s">
        <v>122</v>
      </c>
      <c r="B1794" s="5">
        <v>45383</v>
      </c>
      <c r="C1794" s="93">
        <v>-3639</v>
      </c>
      <c r="D1794" s="93">
        <v>-4780.5</v>
      </c>
      <c r="E1794" s="93">
        <f t="shared" si="27"/>
        <v>-1141.5</v>
      </c>
      <c r="F1794" s="2" t="s">
        <v>577</v>
      </c>
      <c r="G1794" s="94" t="s">
        <v>504</v>
      </c>
      <c r="H1794" s="94" t="s">
        <v>593</v>
      </c>
      <c r="I1794" s="2" t="str">
        <f>IF(MONTH(B1794)&lt;=Elaborazione!$C$1,G1794&amp;H1794,"")</f>
        <v>AllocazioniRisorse Umane</v>
      </c>
    </row>
    <row r="1795" spans="1:9" ht="13.5" x14ac:dyDescent="0.35">
      <c r="A1795" s="2" t="s">
        <v>299</v>
      </c>
      <c r="B1795" s="5">
        <v>45383</v>
      </c>
      <c r="C1795" s="93">
        <v>12500</v>
      </c>
      <c r="D1795" s="93"/>
      <c r="E1795" s="93">
        <f t="shared" ref="E1795:E1824" si="28">+D1795-C1795</f>
        <v>-12500</v>
      </c>
      <c r="F1795" s="2" t="s">
        <v>531</v>
      </c>
      <c r="G1795" s="2" t="s">
        <v>689</v>
      </c>
      <c r="H1795" s="94" t="s">
        <v>584</v>
      </c>
      <c r="I1795" s="2" t="str">
        <f>IF(MONTH(B1795)&lt;=Elaborazione!$C$1,G1795&amp;H1795,"")</f>
        <v>Imposte e tasseFinanza &amp; Controllo</v>
      </c>
    </row>
    <row r="1796" spans="1:9" ht="13.5" x14ac:dyDescent="0.35">
      <c r="A1796" s="2" t="s">
        <v>150</v>
      </c>
      <c r="B1796" s="5">
        <v>45383</v>
      </c>
      <c r="C1796" s="93"/>
      <c r="D1796" s="93">
        <v>-7884.63</v>
      </c>
      <c r="E1796" s="93">
        <f t="shared" si="28"/>
        <v>-7884.63</v>
      </c>
      <c r="F1796" s="2" t="s">
        <v>536</v>
      </c>
      <c r="G1796" s="2" t="s">
        <v>689</v>
      </c>
      <c r="H1796" s="94" t="s">
        <v>584</v>
      </c>
      <c r="I1796" s="2" t="str">
        <f>IF(MONTH(B1796)&lt;=Elaborazione!$C$1,G1796&amp;H1796,"")</f>
        <v>Imposte e tasseFinanza &amp; Controllo</v>
      </c>
    </row>
    <row r="1797" spans="1:9" ht="13.5" x14ac:dyDescent="0.35">
      <c r="A1797" s="2" t="s">
        <v>388</v>
      </c>
      <c r="B1797" s="5">
        <v>45383</v>
      </c>
      <c r="C1797" s="93"/>
      <c r="D1797" s="93">
        <v>-586562</v>
      </c>
      <c r="E1797" s="93">
        <f t="shared" si="28"/>
        <v>-586562</v>
      </c>
      <c r="F1797" s="2" t="s">
        <v>569</v>
      </c>
      <c r="G1797" s="2" t="s">
        <v>689</v>
      </c>
      <c r="H1797" s="94" t="s">
        <v>584</v>
      </c>
      <c r="I1797" s="2" t="str">
        <f>IF(MONTH(B1797)&lt;=Elaborazione!$C$1,G1797&amp;H1797,"")</f>
        <v>Imposte e tasseFinanza &amp; Controllo</v>
      </c>
    </row>
    <row r="1798" spans="1:9" ht="13.5" x14ac:dyDescent="0.35">
      <c r="A1798" s="2" t="s">
        <v>123</v>
      </c>
      <c r="B1798" s="5">
        <v>45383</v>
      </c>
      <c r="C1798" s="93">
        <v>3168</v>
      </c>
      <c r="D1798" s="93">
        <v>3206.85</v>
      </c>
      <c r="E1798" s="93">
        <f t="shared" si="28"/>
        <v>38.849999999999909</v>
      </c>
      <c r="F1798" s="2" t="s">
        <v>508</v>
      </c>
      <c r="G1798" s="94" t="s">
        <v>506</v>
      </c>
      <c r="H1798" s="94" t="s">
        <v>584</v>
      </c>
      <c r="I1798" s="2" t="str">
        <f>IF(MONTH(B1798)&lt;=Elaborazione!$C$1,G1798&amp;H1798,"")</f>
        <v>PersonaleFinanza &amp; Controllo</v>
      </c>
    </row>
    <row r="1799" spans="1:9" ht="13.5" x14ac:dyDescent="0.35">
      <c r="A1799" s="2" t="s">
        <v>124</v>
      </c>
      <c r="B1799" s="5">
        <v>45383</v>
      </c>
      <c r="C1799" s="93">
        <v>147</v>
      </c>
      <c r="D1799" s="93">
        <v>128.71</v>
      </c>
      <c r="E1799" s="93">
        <f t="shared" si="28"/>
        <v>-18.289999999999992</v>
      </c>
      <c r="F1799" s="2" t="s">
        <v>509</v>
      </c>
      <c r="G1799" s="94" t="s">
        <v>506</v>
      </c>
      <c r="H1799" s="94" t="s">
        <v>584</v>
      </c>
      <c r="I1799" s="2" t="str">
        <f>IF(MONTH(B1799)&lt;=Elaborazione!$C$1,G1799&amp;H1799,"")</f>
        <v>PersonaleFinanza &amp; Controllo</v>
      </c>
    </row>
    <row r="1800" spans="1:9" ht="13.5" x14ac:dyDescent="0.35">
      <c r="A1800" s="2" t="s">
        <v>300</v>
      </c>
      <c r="B1800" s="5">
        <v>45383</v>
      </c>
      <c r="C1800" s="93">
        <v>8</v>
      </c>
      <c r="D1800" s="93"/>
      <c r="E1800" s="93">
        <f t="shared" si="28"/>
        <v>-8</v>
      </c>
      <c r="F1800" s="2" t="s">
        <v>519</v>
      </c>
      <c r="G1800" s="94" t="s">
        <v>506</v>
      </c>
      <c r="H1800" s="94" t="s">
        <v>584</v>
      </c>
      <c r="I1800" s="2" t="str">
        <f>IF(MONTH(B1800)&lt;=Elaborazione!$C$1,G1800&amp;H1800,"")</f>
        <v>PersonaleFinanza &amp; Controllo</v>
      </c>
    </row>
    <row r="1801" spans="1:9" ht="13.5" x14ac:dyDescent="0.35">
      <c r="A1801" s="2" t="s">
        <v>125</v>
      </c>
      <c r="B1801" s="5">
        <v>45383</v>
      </c>
      <c r="C1801" s="93">
        <v>1345</v>
      </c>
      <c r="D1801" s="93">
        <v>966.47</v>
      </c>
      <c r="E1801" s="93">
        <f t="shared" si="28"/>
        <v>-378.53</v>
      </c>
      <c r="F1801" s="2" t="s">
        <v>510</v>
      </c>
      <c r="G1801" s="94" t="s">
        <v>506</v>
      </c>
      <c r="H1801" s="94" t="s">
        <v>584</v>
      </c>
      <c r="I1801" s="2" t="str">
        <f>IF(MONTH(B1801)&lt;=Elaborazione!$C$1,G1801&amp;H1801,"")</f>
        <v>PersonaleFinanza &amp; Controllo</v>
      </c>
    </row>
    <row r="1802" spans="1:9" ht="13.5" x14ac:dyDescent="0.35">
      <c r="A1802" s="2" t="s">
        <v>200</v>
      </c>
      <c r="B1802" s="5">
        <v>45383</v>
      </c>
      <c r="C1802" s="93"/>
      <c r="D1802" s="93">
        <v>170.05</v>
      </c>
      <c r="E1802" s="93">
        <f t="shared" si="28"/>
        <v>170.05</v>
      </c>
      <c r="F1802" s="2" t="s">
        <v>514</v>
      </c>
      <c r="G1802" s="94" t="s">
        <v>506</v>
      </c>
      <c r="H1802" s="94" t="s">
        <v>584</v>
      </c>
      <c r="I1802" s="2" t="str">
        <f>IF(MONTH(B1802)&lt;=Elaborazione!$C$1,G1802&amp;H1802,"")</f>
        <v>PersonaleFinanza &amp; Controllo</v>
      </c>
    </row>
    <row r="1803" spans="1:9" ht="13.5" x14ac:dyDescent="0.35">
      <c r="A1803" s="2" t="s">
        <v>126</v>
      </c>
      <c r="B1803" s="5">
        <v>45383</v>
      </c>
      <c r="C1803" s="93">
        <v>7200</v>
      </c>
      <c r="D1803" s="93">
        <v>3390.75</v>
      </c>
      <c r="E1803" s="93">
        <f t="shared" si="28"/>
        <v>-3809.25</v>
      </c>
      <c r="F1803" s="2" t="s">
        <v>515</v>
      </c>
      <c r="G1803" s="94" t="s">
        <v>506</v>
      </c>
      <c r="H1803" s="94" t="s">
        <v>584</v>
      </c>
      <c r="I1803" s="2" t="str">
        <f>IF(MONTH(B1803)&lt;=Elaborazione!$C$1,G1803&amp;H1803,"")</f>
        <v>PersonaleFinanza &amp; Controllo</v>
      </c>
    </row>
    <row r="1804" spans="1:9" ht="13.5" x14ac:dyDescent="0.35">
      <c r="A1804" s="2" t="s">
        <v>389</v>
      </c>
      <c r="B1804" s="5">
        <v>45383</v>
      </c>
      <c r="C1804" s="93"/>
      <c r="D1804" s="93">
        <v>314.19</v>
      </c>
      <c r="E1804" s="93">
        <f t="shared" si="28"/>
        <v>314.19</v>
      </c>
      <c r="F1804" s="2" t="s">
        <v>523</v>
      </c>
      <c r="G1804" s="94" t="s">
        <v>506</v>
      </c>
      <c r="H1804" s="94" t="s">
        <v>584</v>
      </c>
      <c r="I1804" s="2" t="str">
        <f>IF(MONTH(B1804)&lt;=Elaborazione!$C$1,G1804&amp;H1804,"")</f>
        <v>PersonaleFinanza &amp; Controllo</v>
      </c>
    </row>
    <row r="1805" spans="1:9" ht="13.5" x14ac:dyDescent="0.35">
      <c r="A1805" s="2" t="s">
        <v>391</v>
      </c>
      <c r="B1805" s="5">
        <v>45383</v>
      </c>
      <c r="C1805" s="93"/>
      <c r="D1805" s="93">
        <v>3.1</v>
      </c>
      <c r="E1805" s="93">
        <f t="shared" si="28"/>
        <v>3.1</v>
      </c>
      <c r="F1805" s="2" t="s">
        <v>535</v>
      </c>
      <c r="G1805" s="94" t="s">
        <v>540</v>
      </c>
      <c r="H1805" s="94" t="s">
        <v>584</v>
      </c>
      <c r="I1805" s="2" t="str">
        <f>IF(MONTH(B1805)&lt;=Elaborazione!$C$1,G1805&amp;H1805,"")</f>
        <v>Consulenze &amp; serviziFinanza &amp; Controllo</v>
      </c>
    </row>
    <row r="1806" spans="1:9" ht="13.5" x14ac:dyDescent="0.35">
      <c r="A1806" s="2" t="s">
        <v>127</v>
      </c>
      <c r="B1806" s="5">
        <v>45383</v>
      </c>
      <c r="C1806" s="93">
        <v>2400</v>
      </c>
      <c r="D1806" s="93"/>
      <c r="E1806" s="93">
        <f t="shared" si="28"/>
        <v>-2400</v>
      </c>
      <c r="F1806" s="2" t="s">
        <v>548</v>
      </c>
      <c r="G1806" s="94" t="s">
        <v>540</v>
      </c>
      <c r="H1806" s="94" t="s">
        <v>584</v>
      </c>
      <c r="I1806" s="2" t="str">
        <f>IF(MONTH(B1806)&lt;=Elaborazione!$C$1,G1806&amp;H1806,"")</f>
        <v>Consulenze &amp; serviziFinanza &amp; Controllo</v>
      </c>
    </row>
    <row r="1807" spans="1:9" ht="13.5" x14ac:dyDescent="0.35">
      <c r="A1807" s="2" t="s">
        <v>392</v>
      </c>
      <c r="B1807" s="5">
        <v>45383</v>
      </c>
      <c r="C1807" s="93"/>
      <c r="D1807" s="93">
        <v>1737.68</v>
      </c>
      <c r="E1807" s="93">
        <f t="shared" si="28"/>
        <v>1737.68</v>
      </c>
      <c r="F1807" s="2" t="s">
        <v>539</v>
      </c>
      <c r="G1807" s="94" t="s">
        <v>540</v>
      </c>
      <c r="H1807" s="94" t="s">
        <v>584</v>
      </c>
      <c r="I1807" s="2" t="str">
        <f>IF(MONTH(B1807)&lt;=Elaborazione!$C$1,G1807&amp;H1807,"")</f>
        <v>Consulenze &amp; serviziFinanza &amp; Controllo</v>
      </c>
    </row>
    <row r="1808" spans="1:9" ht="13.5" x14ac:dyDescent="0.35">
      <c r="A1808" s="2" t="s">
        <v>128</v>
      </c>
      <c r="B1808" s="5">
        <v>45383</v>
      </c>
      <c r="C1808" s="93">
        <v>462</v>
      </c>
      <c r="D1808" s="93">
        <v>340.53</v>
      </c>
      <c r="E1808" s="93">
        <f t="shared" si="28"/>
        <v>-121.47000000000003</v>
      </c>
      <c r="F1808" s="2" t="s">
        <v>545</v>
      </c>
      <c r="G1808" s="94" t="s">
        <v>540</v>
      </c>
      <c r="H1808" s="94" t="s">
        <v>584</v>
      </c>
      <c r="I1808" s="2" t="str">
        <f>IF(MONTH(B1808)&lt;=Elaborazione!$C$1,G1808&amp;H1808,"")</f>
        <v>Consulenze &amp; serviziFinanza &amp; Controllo</v>
      </c>
    </row>
    <row r="1809" spans="1:9" ht="13.5" x14ac:dyDescent="0.35">
      <c r="A1809" s="2" t="s">
        <v>129</v>
      </c>
      <c r="B1809" s="5">
        <v>45383</v>
      </c>
      <c r="C1809" s="93">
        <v>445</v>
      </c>
      <c r="D1809" s="93">
        <v>440.59</v>
      </c>
      <c r="E1809" s="93">
        <f t="shared" si="28"/>
        <v>-4.410000000000025</v>
      </c>
      <c r="F1809" s="2" t="s">
        <v>566</v>
      </c>
      <c r="G1809" s="94" t="s">
        <v>524</v>
      </c>
      <c r="H1809" s="94" t="s">
        <v>584</v>
      </c>
      <c r="I1809" s="2" t="str">
        <f>IF(MONTH(B1809)&lt;=Elaborazione!$C$1,G1809&amp;H1809,"")</f>
        <v>Spese generaliFinanza &amp; Controllo</v>
      </c>
    </row>
    <row r="1810" spans="1:9" ht="13.5" x14ac:dyDescent="0.35">
      <c r="A1810" s="2" t="s">
        <v>130</v>
      </c>
      <c r="B1810" s="5">
        <v>45383</v>
      </c>
      <c r="C1810" s="93">
        <v>2300</v>
      </c>
      <c r="D1810" s="93">
        <v>2949.92</v>
      </c>
      <c r="E1810" s="93">
        <f t="shared" si="28"/>
        <v>649.92000000000007</v>
      </c>
      <c r="F1810" s="2" t="s">
        <v>564</v>
      </c>
      <c r="G1810" s="94" t="s">
        <v>524</v>
      </c>
      <c r="H1810" s="94" t="s">
        <v>584</v>
      </c>
      <c r="I1810" s="2" t="str">
        <f>IF(MONTH(B1810)&lt;=Elaborazione!$C$1,G1810&amp;H1810,"")</f>
        <v>Spese generaliFinanza &amp; Controllo</v>
      </c>
    </row>
    <row r="1811" spans="1:9" ht="13.5" x14ac:dyDescent="0.35">
      <c r="A1811" s="2" t="s">
        <v>131</v>
      </c>
      <c r="B1811" s="5">
        <v>45383</v>
      </c>
      <c r="C1811" s="93">
        <v>3500</v>
      </c>
      <c r="D1811" s="93">
        <v>4612.1899999999996</v>
      </c>
      <c r="E1811" s="93">
        <f t="shared" si="28"/>
        <v>1112.1899999999996</v>
      </c>
      <c r="F1811" s="2" t="s">
        <v>565</v>
      </c>
      <c r="G1811" s="94" t="s">
        <v>524</v>
      </c>
      <c r="H1811" s="94" t="s">
        <v>584</v>
      </c>
      <c r="I1811" s="2" t="str">
        <f>IF(MONTH(B1811)&lt;=Elaborazione!$C$1,G1811&amp;H1811,"")</f>
        <v>Spese generaliFinanza &amp; Controllo</v>
      </c>
    </row>
    <row r="1812" spans="1:9" ht="13.5" x14ac:dyDescent="0.35">
      <c r="A1812" s="2" t="s">
        <v>201</v>
      </c>
      <c r="B1812" s="5">
        <v>45383</v>
      </c>
      <c r="C1812" s="93"/>
      <c r="D1812" s="93">
        <v>165</v>
      </c>
      <c r="E1812" s="93">
        <f t="shared" si="28"/>
        <v>165</v>
      </c>
      <c r="F1812" s="2" t="s">
        <v>571</v>
      </c>
      <c r="G1812" s="94" t="s">
        <v>570</v>
      </c>
      <c r="H1812" s="94" t="s">
        <v>584</v>
      </c>
      <c r="I1812" s="2" t="str">
        <f>IF(MONTH(B1812)&lt;=Elaborazione!$C$1,G1812&amp;H1812,"")</f>
        <v>FormazioneFinanza &amp; Controllo</v>
      </c>
    </row>
    <row r="1813" spans="1:9" ht="13.5" x14ac:dyDescent="0.35">
      <c r="A1813" s="2" t="s">
        <v>301</v>
      </c>
      <c r="B1813" s="5">
        <v>45383</v>
      </c>
      <c r="C1813" s="93">
        <v>26</v>
      </c>
      <c r="D1813" s="93">
        <v>3.62</v>
      </c>
      <c r="E1813" s="93">
        <f t="shared" si="28"/>
        <v>-22.38</v>
      </c>
      <c r="F1813" s="2" t="s">
        <v>572</v>
      </c>
      <c r="G1813" s="94" t="s">
        <v>570</v>
      </c>
      <c r="H1813" s="94" t="s">
        <v>584</v>
      </c>
      <c r="I1813" s="2" t="str">
        <f>IF(MONTH(B1813)&lt;=Elaborazione!$C$1,G1813&amp;H1813,"")</f>
        <v>FormazioneFinanza &amp; Controllo</v>
      </c>
    </row>
    <row r="1814" spans="1:9" ht="13.5" x14ac:dyDescent="0.35">
      <c r="A1814" s="2" t="s">
        <v>132</v>
      </c>
      <c r="B1814" s="5">
        <v>45383</v>
      </c>
      <c r="C1814" s="93">
        <v>2200</v>
      </c>
      <c r="D1814" s="93">
        <v>4765.25</v>
      </c>
      <c r="E1814" s="93">
        <f t="shared" si="28"/>
        <v>2565.25</v>
      </c>
      <c r="F1814" s="2" t="s">
        <v>526</v>
      </c>
      <c r="G1814" s="94" t="s">
        <v>524</v>
      </c>
      <c r="H1814" s="94" t="s">
        <v>584</v>
      </c>
      <c r="I1814" s="2" t="str">
        <f>IF(MONTH(B1814)&lt;=Elaborazione!$C$1,G1814&amp;H1814,"")</f>
        <v>Spese generaliFinanza &amp; Controllo</v>
      </c>
    </row>
    <row r="1815" spans="1:9" ht="13.5" x14ac:dyDescent="0.35">
      <c r="A1815" s="2" t="s">
        <v>133</v>
      </c>
      <c r="B1815" s="5">
        <v>45383</v>
      </c>
      <c r="C1815" s="93">
        <v>500</v>
      </c>
      <c r="D1815" s="93"/>
      <c r="E1815" s="93">
        <f t="shared" si="28"/>
        <v>-500</v>
      </c>
      <c r="F1815" s="2" t="s">
        <v>525</v>
      </c>
      <c r="G1815" s="94" t="s">
        <v>524</v>
      </c>
      <c r="H1815" s="94" t="s">
        <v>584</v>
      </c>
      <c r="I1815" s="2" t="str">
        <f>IF(MONTH(B1815)&lt;=Elaborazione!$C$1,G1815&amp;H1815,"")</f>
        <v>Spese generaliFinanza &amp; Controllo</v>
      </c>
    </row>
    <row r="1816" spans="1:9" ht="13.5" x14ac:dyDescent="0.35">
      <c r="A1816" s="2" t="s">
        <v>134</v>
      </c>
      <c r="B1816" s="5">
        <v>45383</v>
      </c>
      <c r="C1816" s="93">
        <v>69621.083333333328</v>
      </c>
      <c r="D1816" s="93">
        <v>69398.16</v>
      </c>
      <c r="E1816" s="93">
        <f t="shared" si="28"/>
        <v>-222.92333333332499</v>
      </c>
      <c r="F1816" s="2" t="s">
        <v>527</v>
      </c>
      <c r="G1816" s="94" t="s">
        <v>524</v>
      </c>
      <c r="H1816" s="94" t="s">
        <v>584</v>
      </c>
      <c r="I1816" s="2" t="str">
        <f>IF(MONTH(B1816)&lt;=Elaborazione!$C$1,G1816&amp;H1816,"")</f>
        <v>Spese generaliFinanza &amp; Controllo</v>
      </c>
    </row>
    <row r="1817" spans="1:9" ht="13.5" x14ac:dyDescent="0.35">
      <c r="A1817" s="2" t="s">
        <v>135</v>
      </c>
      <c r="B1817" s="5">
        <v>45383</v>
      </c>
      <c r="C1817" s="93">
        <v>600</v>
      </c>
      <c r="D1817" s="93"/>
      <c r="E1817" s="93">
        <f t="shared" si="28"/>
        <v>-600</v>
      </c>
      <c r="F1817" s="2" t="s">
        <v>528</v>
      </c>
      <c r="G1817" s="94" t="s">
        <v>524</v>
      </c>
      <c r="H1817" s="94" t="s">
        <v>584</v>
      </c>
      <c r="I1817" s="2" t="str">
        <f>IF(MONTH(B1817)&lt;=Elaborazione!$C$1,G1817&amp;H1817,"")</f>
        <v>Spese generaliFinanza &amp; Controllo</v>
      </c>
    </row>
    <row r="1818" spans="1:9" ht="13.5" x14ac:dyDescent="0.35">
      <c r="A1818" s="2" t="s">
        <v>136</v>
      </c>
      <c r="B1818" s="5">
        <v>45383</v>
      </c>
      <c r="C1818" s="93">
        <v>2000</v>
      </c>
      <c r="D1818" s="93">
        <v>2100</v>
      </c>
      <c r="E1818" s="93">
        <f t="shared" si="28"/>
        <v>100</v>
      </c>
      <c r="F1818" s="2" t="s">
        <v>529</v>
      </c>
      <c r="G1818" s="94" t="s">
        <v>524</v>
      </c>
      <c r="H1818" s="94" t="s">
        <v>584</v>
      </c>
      <c r="I1818" s="2" t="str">
        <f>IF(MONTH(B1818)&lt;=Elaborazione!$C$1,G1818&amp;H1818,"")</f>
        <v>Spese generaliFinanza &amp; Controllo</v>
      </c>
    </row>
    <row r="1819" spans="1:9" ht="13.5" x14ac:dyDescent="0.35">
      <c r="A1819" s="2" t="s">
        <v>137</v>
      </c>
      <c r="B1819" s="5">
        <v>45383</v>
      </c>
      <c r="C1819" s="93">
        <v>5600</v>
      </c>
      <c r="D1819" s="93">
        <v>5273.59</v>
      </c>
      <c r="E1819" s="93">
        <f t="shared" si="28"/>
        <v>-326.40999999999985</v>
      </c>
      <c r="F1819" s="2" t="s">
        <v>513</v>
      </c>
      <c r="G1819" s="94" t="s">
        <v>506</v>
      </c>
      <c r="H1819" s="94" t="s">
        <v>584</v>
      </c>
      <c r="I1819" s="2" t="str">
        <f>IF(MONTH(B1819)&lt;=Elaborazione!$C$1,G1819&amp;H1819,"")</f>
        <v>PersonaleFinanza &amp; Controllo</v>
      </c>
    </row>
    <row r="1820" spans="1:9" ht="13.5" x14ac:dyDescent="0.35">
      <c r="A1820" s="2" t="s">
        <v>138</v>
      </c>
      <c r="B1820" s="5">
        <v>45383</v>
      </c>
      <c r="C1820" s="93">
        <v>50</v>
      </c>
      <c r="D1820" s="93">
        <v>95.84</v>
      </c>
      <c r="E1820" s="93">
        <f t="shared" si="28"/>
        <v>45.84</v>
      </c>
      <c r="F1820" s="2" t="s">
        <v>654</v>
      </c>
      <c r="G1820" s="94" t="s">
        <v>524</v>
      </c>
      <c r="H1820" s="94" t="s">
        <v>584</v>
      </c>
      <c r="I1820" s="2" t="str">
        <f>IF(MONTH(B1820)&lt;=Elaborazione!$C$1,G1820&amp;H1820,"")</f>
        <v>Spese generaliFinanza &amp; Controllo</v>
      </c>
    </row>
    <row r="1821" spans="1:9" ht="13.5" x14ac:dyDescent="0.35">
      <c r="A1821" s="2" t="s">
        <v>139</v>
      </c>
      <c r="B1821" s="5">
        <v>45383</v>
      </c>
      <c r="C1821" s="93">
        <v>715</v>
      </c>
      <c r="D1821" s="93">
        <v>537.62</v>
      </c>
      <c r="E1821" s="93">
        <f t="shared" si="28"/>
        <v>-177.38</v>
      </c>
      <c r="F1821" s="2" t="s">
        <v>568</v>
      </c>
      <c r="G1821" s="94" t="s">
        <v>524</v>
      </c>
      <c r="H1821" s="94" t="s">
        <v>584</v>
      </c>
      <c r="I1821" s="2" t="str">
        <f>IF(MONTH(B1821)&lt;=Elaborazione!$C$1,G1821&amp;H1821,"")</f>
        <v>Spese generaliFinanza &amp; Controllo</v>
      </c>
    </row>
    <row r="1822" spans="1:9" ht="13.5" x14ac:dyDescent="0.35">
      <c r="A1822" s="2" t="s">
        <v>140</v>
      </c>
      <c r="B1822" s="5">
        <v>45383</v>
      </c>
      <c r="C1822" s="93">
        <v>12393</v>
      </c>
      <c r="D1822" s="93">
        <v>10930.89</v>
      </c>
      <c r="E1822" s="93">
        <f t="shared" si="28"/>
        <v>-1462.1100000000006</v>
      </c>
      <c r="F1822" s="2" t="s">
        <v>522</v>
      </c>
      <c r="G1822" s="94" t="s">
        <v>522</v>
      </c>
      <c r="H1822" s="94" t="s">
        <v>584</v>
      </c>
      <c r="I1822" s="2" t="str">
        <f>IF(MONTH(B1822)&lt;=Elaborazione!$C$1,G1822&amp;H1822,"")</f>
        <v>AmmortamentiFinanza &amp; Controllo</v>
      </c>
    </row>
    <row r="1823" spans="1:9" ht="13.5" x14ac:dyDescent="0.35">
      <c r="A1823" s="2" t="s">
        <v>394</v>
      </c>
      <c r="B1823" s="5">
        <v>45383</v>
      </c>
      <c r="C1823" s="93"/>
      <c r="D1823" s="93">
        <v>99.999999999999545</v>
      </c>
      <c r="E1823" s="93">
        <f t="shared" si="28"/>
        <v>99.999999999999545</v>
      </c>
      <c r="F1823" s="2" t="s">
        <v>532</v>
      </c>
      <c r="G1823" s="2" t="s">
        <v>689</v>
      </c>
      <c r="H1823" s="94" t="s">
        <v>584</v>
      </c>
      <c r="I1823" s="2" t="str">
        <f>IF(MONTH(B1823)&lt;=Elaborazione!$C$1,G1823&amp;H1823,"")</f>
        <v>Imposte e tasseFinanza &amp; Controllo</v>
      </c>
    </row>
    <row r="1824" spans="1:9" ht="13.5" x14ac:dyDescent="0.35">
      <c r="A1824" s="2" t="s">
        <v>141</v>
      </c>
      <c r="B1824" s="5">
        <v>45383</v>
      </c>
      <c r="C1824" s="93">
        <v>-88966.8</v>
      </c>
      <c r="D1824" s="93">
        <v>-89305.600000000006</v>
      </c>
      <c r="E1824" s="93">
        <f t="shared" si="28"/>
        <v>-338.80000000000291</v>
      </c>
      <c r="F1824" s="2" t="s">
        <v>574</v>
      </c>
      <c r="G1824" s="94" t="s">
        <v>504</v>
      </c>
      <c r="H1824" s="94" t="s">
        <v>584</v>
      </c>
      <c r="I1824" s="2" t="str">
        <f>IF(MONTH(B1824)&lt;=Elaborazione!$C$1,G1824&amp;H1824,"")</f>
        <v>AllocazioniFinanza &amp; Controllo</v>
      </c>
    </row>
  </sheetData>
  <phoneticPr fontId="3" type="noConversion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0"/>
  <sheetViews>
    <sheetView showGridLines="0" workbookViewId="0">
      <selection activeCell="J15" sqref="J15"/>
    </sheetView>
  </sheetViews>
  <sheetFormatPr defaultColWidth="9.1796875" defaultRowHeight="13.5" x14ac:dyDescent="0.35"/>
  <cols>
    <col min="1" max="1" width="5.453125" style="2" customWidth="1"/>
    <col min="2" max="2" width="21.54296875" style="2" bestFit="1" customWidth="1"/>
    <col min="3" max="6" width="11" style="2" customWidth="1"/>
    <col min="7" max="7" width="8.1796875" style="2" bestFit="1" customWidth="1"/>
    <col min="8" max="8" width="2.7265625" style="2" customWidth="1"/>
    <col min="9" max="9" width="23.1796875" style="2" bestFit="1" customWidth="1"/>
    <col min="10" max="10" width="9.26953125" style="2" bestFit="1" customWidth="1"/>
    <col min="11" max="11" width="3.81640625" style="2" customWidth="1"/>
    <col min="12" max="12" width="23.1796875" style="2" bestFit="1" customWidth="1"/>
    <col min="13" max="14" width="11" style="2" bestFit="1" customWidth="1"/>
    <col min="15" max="15" width="9.81640625" style="2" bestFit="1" customWidth="1"/>
    <col min="16" max="16" width="6.26953125" style="2" bestFit="1" customWidth="1"/>
    <col min="17" max="16384" width="9.1796875" style="2"/>
  </cols>
  <sheetData>
    <row r="1" spans="2:16" x14ac:dyDescent="0.35">
      <c r="B1" s="2" t="s">
        <v>660</v>
      </c>
      <c r="C1" s="2">
        <v>4</v>
      </c>
      <c r="F1" s="111" t="s">
        <v>663</v>
      </c>
      <c r="G1" s="112">
        <f>IF(E16&gt;0,0,1)</f>
        <v>1</v>
      </c>
    </row>
    <row r="3" spans="2:16" ht="14" thickBot="1" x14ac:dyDescent="0.4">
      <c r="B3" s="96" t="s">
        <v>664</v>
      </c>
      <c r="C3" s="97" t="s">
        <v>658</v>
      </c>
      <c r="D3" s="97" t="s">
        <v>659</v>
      </c>
      <c r="E3" s="97" t="s">
        <v>661</v>
      </c>
      <c r="F3" s="97" t="s">
        <v>691</v>
      </c>
      <c r="G3" s="14" t="s">
        <v>663</v>
      </c>
      <c r="I3" s="14" t="s">
        <v>591</v>
      </c>
      <c r="J3" s="14" t="s">
        <v>661</v>
      </c>
      <c r="L3" s="16" t="str">
        <f>I4</f>
        <v>Marketing</v>
      </c>
      <c r="M3" s="14" t="s">
        <v>658</v>
      </c>
      <c r="N3" s="14" t="s">
        <v>659</v>
      </c>
      <c r="O3" s="14" t="s">
        <v>661</v>
      </c>
      <c r="P3" s="14" t="s">
        <v>663</v>
      </c>
    </row>
    <row r="4" spans="2:16" x14ac:dyDescent="0.35">
      <c r="B4" s="98" t="s">
        <v>592</v>
      </c>
      <c r="C4" s="99">
        <f>SUMIF(Dati!$I:$I,"*"&amp;$B4,Dati!$C:$C)</f>
        <v>278600.67</v>
      </c>
      <c r="D4" s="99">
        <f>SUMIF(Dati!$I:$I,"*"&amp;$B4,Dati!$D:$D)</f>
        <v>284574.01999999996</v>
      </c>
      <c r="E4" s="100">
        <f>D4-C4+ROW()/1000000</f>
        <v>5973.3500039999772</v>
      </c>
      <c r="F4" s="101">
        <f>E4/D4</f>
        <v>2.099049661666226E-2</v>
      </c>
      <c r="G4" s="7">
        <f t="shared" ref="G4:G15" si="0">RANK(E4,$E$4:$E$15,$G$1)</f>
        <v>9</v>
      </c>
      <c r="I4" s="2" t="str">
        <f>INDEX($B$4:$B$15,MATCH(1,$G$4:$G$15,0))</f>
        <v>Marketing</v>
      </c>
      <c r="J4" s="8">
        <f>INDEX($E$4:$E$15,MATCH(1,$G$4:$G$15,0))</f>
        <v>-198377.90665966674</v>
      </c>
      <c r="L4" s="2" t="str">
        <f t="shared" ref="L4:L13" si="1">B19</f>
        <v>Allocazioni</v>
      </c>
      <c r="M4" s="8">
        <f>SUMIF(Dati!$I:$I,$L4&amp;$L$3,Dati!$C:$C)</f>
        <v>0</v>
      </c>
      <c r="N4" s="8">
        <f>SUMIF(Dati!$I:$I,$L4&amp;$L$3,Dati!$D:$D)</f>
        <v>-7962.29</v>
      </c>
      <c r="O4" s="9">
        <f>N4-M4</f>
        <v>-7962.29</v>
      </c>
      <c r="P4" s="7">
        <f t="shared" ref="P4:P13" si="2">RANK(O4,$O$4:$O$13,$G$1)</f>
        <v>3</v>
      </c>
    </row>
    <row r="5" spans="2:16" x14ac:dyDescent="0.35">
      <c r="B5" s="102" t="s">
        <v>584</v>
      </c>
      <c r="C5" s="103">
        <f>SUMIF(Dati!$I:$I,"*"&amp;$B5,Dati!$C:$C)</f>
        <v>500675.51999999996</v>
      </c>
      <c r="D5" s="103">
        <f>SUMIF(Dati!$I:$I,"*"&amp;$B5,Dati!$D:$D)</f>
        <v>537220.26999999979</v>
      </c>
      <c r="E5" s="104">
        <f t="shared" ref="E5:E15" si="3">D5-C5+ROW()/1000000</f>
        <v>36544.750004999827</v>
      </c>
      <c r="F5" s="105">
        <f t="shared" ref="F5:F16" si="4">E5/D5</f>
        <v>6.8025635006288651E-2</v>
      </c>
      <c r="G5" s="7">
        <f t="shared" si="0"/>
        <v>11</v>
      </c>
      <c r="I5" s="2" t="str">
        <f>INDEX($B$4:$B$15,MATCH(2,$G$4:$G$15,0))</f>
        <v>Ricerca &amp; sviluppo</v>
      </c>
      <c r="J5" s="8">
        <f>INDEX($E$4:$E$15,MATCH(2,$G$4:$G$15,0))</f>
        <v>-194898.59241424219</v>
      </c>
      <c r="L5" s="2" t="str">
        <f t="shared" si="1"/>
        <v>Ammortamenti</v>
      </c>
      <c r="M5" s="8">
        <f>SUMIF(Dati!$I:$I,$L5&amp;$L$3,Dati!$C:$C)</f>
        <v>0</v>
      </c>
      <c r="N5" s="8">
        <f>SUMIF(Dati!$I:$I,$L5&amp;$L$3,Dati!$D:$D)</f>
        <v>0</v>
      </c>
      <c r="O5" s="9">
        <f t="shared" ref="O5:O13" si="5">N5-M5+ROW()/100000</f>
        <v>5.0000000000000002E-5</v>
      </c>
      <c r="P5" s="7">
        <f t="shared" si="2"/>
        <v>7</v>
      </c>
    </row>
    <row r="6" spans="2:16" x14ac:dyDescent="0.35">
      <c r="B6" s="102" t="s">
        <v>587</v>
      </c>
      <c r="C6" s="103">
        <f>SUMIF(Dati!$I:$I,"*"&amp;$B6,Dati!$C:$C)</f>
        <v>33809.5</v>
      </c>
      <c r="D6" s="103">
        <f>SUMIF(Dati!$I:$I,"*"&amp;$B6,Dati!$D:$D)</f>
        <v>38962</v>
      </c>
      <c r="E6" s="104">
        <f t="shared" si="3"/>
        <v>5152.5000060000002</v>
      </c>
      <c r="F6" s="105">
        <f t="shared" si="4"/>
        <v>0.13224423812945948</v>
      </c>
      <c r="G6" s="7">
        <f t="shared" si="0"/>
        <v>8</v>
      </c>
      <c r="I6" s="2" t="str">
        <f>INDEX($B$4:$B$15,MATCH(3,$G$4:$G$15,0))</f>
        <v>Risorse Umane</v>
      </c>
      <c r="J6" s="8">
        <f>INDEX($E$4:$E$15,MATCH(3,$G$4:$G$15,0))</f>
        <v>-116039.48998900011</v>
      </c>
      <c r="L6" s="2" t="str">
        <f t="shared" si="1"/>
        <v>Consulenze &amp; servizi</v>
      </c>
      <c r="M6" s="8">
        <f>SUMIF(Dati!$I:$I,$L6&amp;$L$3,Dati!$C:$C)</f>
        <v>152590.66666666669</v>
      </c>
      <c r="N6" s="8">
        <f>SUMIF(Dati!$I:$I,$L6&amp;$L$3,Dati!$D:$D)</f>
        <v>92642.860000000015</v>
      </c>
      <c r="O6" s="9">
        <f t="shared" si="5"/>
        <v>-59947.806606666672</v>
      </c>
      <c r="P6" s="7">
        <f t="shared" si="2"/>
        <v>2</v>
      </c>
    </row>
    <row r="7" spans="2:16" ht="14" thickBot="1" x14ac:dyDescent="0.4">
      <c r="B7" s="102" t="s">
        <v>583</v>
      </c>
      <c r="C7" s="103">
        <f>SUMIF(Dati!$I:$I,"*"&amp;$B7,Dati!$C:$C)</f>
        <v>2318186.3466666667</v>
      </c>
      <c r="D7" s="103">
        <f>SUMIF(Dati!$I:$I,"*"&amp;$B7,Dati!$D:$D)</f>
        <v>2119808.44</v>
      </c>
      <c r="E7" s="104">
        <f t="shared" si="3"/>
        <v>-198377.90665966674</v>
      </c>
      <c r="F7" s="105">
        <f t="shared" si="4"/>
        <v>-9.3582940286654745E-2</v>
      </c>
      <c r="G7" s="7">
        <f t="shared" si="0"/>
        <v>1</v>
      </c>
      <c r="I7" s="10" t="s">
        <v>666</v>
      </c>
      <c r="J7" s="19">
        <f>E16-SUM(J4:J6)</f>
        <v>82535.554604321718</v>
      </c>
      <c r="L7" s="2" t="str">
        <f t="shared" si="1"/>
        <v>Imposte e tasse</v>
      </c>
      <c r="M7" s="8">
        <f>SUMIF(Dati!$I:$I,$L7&amp;$L$3,Dati!$C:$C)</f>
        <v>0</v>
      </c>
      <c r="N7" s="8">
        <f>SUMIF(Dati!$I:$I,$L7&amp;$L$3,Dati!$D:$D)</f>
        <v>-6.0000000000014209E-2</v>
      </c>
      <c r="O7" s="9">
        <f t="shared" si="5"/>
        <v>-5.9930000000014208E-2</v>
      </c>
      <c r="P7" s="7">
        <f t="shared" si="2"/>
        <v>6</v>
      </c>
    </row>
    <row r="8" spans="2:16" x14ac:dyDescent="0.35">
      <c r="B8" s="102" t="s">
        <v>586</v>
      </c>
      <c r="C8" s="103">
        <f>SUMIF(Dati!$I:$I,"*"&amp;$B8,Dati!$C:$C)</f>
        <v>942895.25999999989</v>
      </c>
      <c r="D8" s="103">
        <f>SUMIF(Dati!$I:$I,"*"&amp;$B8,Dati!$D:$D)</f>
        <v>976829.76000000024</v>
      </c>
      <c r="E8" s="104">
        <f t="shared" si="3"/>
        <v>33934.500008000352</v>
      </c>
      <c r="F8" s="105">
        <f t="shared" si="4"/>
        <v>3.4739420723627776E-2</v>
      </c>
      <c r="G8" s="7">
        <f t="shared" si="0"/>
        <v>10</v>
      </c>
      <c r="I8" s="2" t="s">
        <v>667</v>
      </c>
      <c r="J8" s="6">
        <f>SUM(J4:J7)</f>
        <v>-426780.43445858732</v>
      </c>
      <c r="L8" s="2" t="str">
        <f t="shared" si="1"/>
        <v>Formazione</v>
      </c>
      <c r="M8" s="8">
        <f>SUMIF(Dati!$I:$I,$L8&amp;$L$3,Dati!$C:$C)</f>
        <v>290</v>
      </c>
      <c r="N8" s="8">
        <f>SUMIF(Dati!$I:$I,$L8&amp;$L$3,Dati!$D:$D)</f>
        <v>16053.55</v>
      </c>
      <c r="O8" s="9">
        <f t="shared" si="5"/>
        <v>15763.550079999999</v>
      </c>
      <c r="P8" s="7">
        <f t="shared" si="2"/>
        <v>10</v>
      </c>
    </row>
    <row r="9" spans="2:16" x14ac:dyDescent="0.35">
      <c r="B9" s="102" t="s">
        <v>655</v>
      </c>
      <c r="C9" s="103">
        <f>SUMIF(Dati!$I:$I,"*"&amp;$B9,Dati!$C:$C)</f>
        <v>469129.58</v>
      </c>
      <c r="D9" s="103">
        <f>SUMIF(Dati!$I:$I,"*"&amp;$B9,Dati!$D:$D)</f>
        <v>441444.93000000011</v>
      </c>
      <c r="E9" s="104">
        <f t="shared" si="3"/>
        <v>-27684.649990999907</v>
      </c>
      <c r="F9" s="105">
        <f t="shared" si="4"/>
        <v>-6.271371151776485E-2</v>
      </c>
      <c r="G9" s="7">
        <f t="shared" si="0"/>
        <v>5</v>
      </c>
      <c r="L9" s="2" t="str">
        <f t="shared" si="1"/>
        <v>Personale</v>
      </c>
      <c r="M9" s="8">
        <f>SUMIF(Dati!$I:$I,$L9&amp;$L$3,Dati!$C:$C)</f>
        <v>315958.96999999997</v>
      </c>
      <c r="N9" s="8">
        <f>SUMIF(Dati!$I:$I,$L9&amp;$L$3,Dati!$D:$D)</f>
        <v>315242.13999999984</v>
      </c>
      <c r="O9" s="9">
        <f t="shared" si="5"/>
        <v>-716.82991000013271</v>
      </c>
      <c r="P9" s="7">
        <f t="shared" si="2"/>
        <v>5</v>
      </c>
    </row>
    <row r="10" spans="2:16" x14ac:dyDescent="0.35">
      <c r="B10" s="102" t="s">
        <v>585</v>
      </c>
      <c r="C10" s="103">
        <f>SUMIF(Dati!$I:$I,"*"&amp;$B10,Dati!$C:$C)</f>
        <v>808212.59242424229</v>
      </c>
      <c r="D10" s="103">
        <f>SUMIF(Dati!$I:$I,"*"&amp;$B10,Dati!$D:$D)</f>
        <v>613314.00000000012</v>
      </c>
      <c r="E10" s="104">
        <f t="shared" si="3"/>
        <v>-194898.59241424219</v>
      </c>
      <c r="F10" s="105">
        <f t="shared" si="4"/>
        <v>-0.31777946111492994</v>
      </c>
      <c r="G10" s="7">
        <f t="shared" si="0"/>
        <v>2</v>
      </c>
      <c r="I10" s="16" t="str">
        <f>I4</f>
        <v>Marketing</v>
      </c>
      <c r="L10" s="2" t="str">
        <f t="shared" si="1"/>
        <v>Ricerca del personale</v>
      </c>
      <c r="M10" s="8">
        <f>SUMIF(Dati!$I:$I,$L10&amp;$L$3,Dati!$C:$C)</f>
        <v>4000</v>
      </c>
      <c r="N10" s="8">
        <f>SUMIF(Dati!$I:$I,$L10&amp;$L$3,Dati!$D:$D)</f>
        <v>0</v>
      </c>
      <c r="O10" s="9">
        <f t="shared" si="5"/>
        <v>-3999.9998999999998</v>
      </c>
      <c r="P10" s="7">
        <f t="shared" si="2"/>
        <v>4</v>
      </c>
    </row>
    <row r="11" spans="2:16" ht="14" thickBot="1" x14ac:dyDescent="0.4">
      <c r="B11" s="102" t="s">
        <v>593</v>
      </c>
      <c r="C11" s="103">
        <f>SUMIF(Dati!$I:$I,"*"&amp;$B11,Dati!$C:$C)</f>
        <v>609434.04</v>
      </c>
      <c r="D11" s="103">
        <f>SUMIF(Dati!$I:$I,"*"&amp;$B11,Dati!$D:$D)</f>
        <v>493394.54999999993</v>
      </c>
      <c r="E11" s="104">
        <f t="shared" si="3"/>
        <v>-116039.48998900011</v>
      </c>
      <c r="F11" s="105">
        <f t="shared" si="4"/>
        <v>-0.23518599868806847</v>
      </c>
      <c r="G11" s="7">
        <f t="shared" si="0"/>
        <v>3</v>
      </c>
      <c r="I11" s="14" t="s">
        <v>669</v>
      </c>
      <c r="J11" s="14" t="s">
        <v>661</v>
      </c>
      <c r="L11" s="2" t="str">
        <f t="shared" si="1"/>
        <v>Consulenze Tecniche</v>
      </c>
      <c r="M11" s="8">
        <f>SUMIF(Dati!$I:$I,$L11&amp;$L$3,Dati!$C:$C)</f>
        <v>0</v>
      </c>
      <c r="N11" s="8">
        <f>SUMIF(Dati!$I:$I,$L11&amp;$L$3,Dati!$D:$D)</f>
        <v>8000</v>
      </c>
      <c r="O11" s="9">
        <f t="shared" si="5"/>
        <v>8000.0001099999999</v>
      </c>
      <c r="P11" s="7">
        <f t="shared" si="2"/>
        <v>9</v>
      </c>
    </row>
    <row r="12" spans="2:16" x14ac:dyDescent="0.35">
      <c r="B12" s="102" t="s">
        <v>665</v>
      </c>
      <c r="C12" s="103">
        <f>SUMIF(Dati!$I:$I,"*"&amp;$B12,Dati!$C:$C)</f>
        <v>3471504.5253676805</v>
      </c>
      <c r="D12" s="103">
        <f>SUMIF(Dati!$I:$I,"*"&amp;$B12,Dati!$D:$D)</f>
        <v>3577123.7100000023</v>
      </c>
      <c r="E12" s="104">
        <f t="shared" si="3"/>
        <v>105619.18464432182</v>
      </c>
      <c r="F12" s="105">
        <f t="shared" si="4"/>
        <v>2.95262879360473E-2</v>
      </c>
      <c r="G12" s="7">
        <f t="shared" si="0"/>
        <v>12</v>
      </c>
      <c r="I12" s="2" t="str">
        <f>INDEX($L$4:$L$13,MATCH(1,$P$4:$P$13,0))</f>
        <v>Spese promozionali</v>
      </c>
      <c r="J12" s="8">
        <f>INDEX($O$4:$O$13,MATCH(1,$P$4:$P$13,0))</f>
        <v>-152067.04987000005</v>
      </c>
      <c r="L12" s="2" t="str">
        <f t="shared" si="1"/>
        <v>Spese generali</v>
      </c>
      <c r="M12" s="8">
        <f>SUMIF(Dati!$I:$I,$L12&amp;$L$3,Dati!$C:$C)</f>
        <v>0</v>
      </c>
      <c r="N12" s="8">
        <f>SUMIF(Dati!$I:$I,$L12&amp;$L$3,Dati!$D:$D)</f>
        <v>2552.58</v>
      </c>
      <c r="O12" s="9">
        <f t="shared" si="5"/>
        <v>2552.5801200000001</v>
      </c>
      <c r="P12" s="7">
        <f t="shared" si="2"/>
        <v>8</v>
      </c>
    </row>
    <row r="13" spans="2:16" ht="14" thickBot="1" x14ac:dyDescent="0.4">
      <c r="B13" s="102" t="s">
        <v>590</v>
      </c>
      <c r="C13" s="103">
        <f>SUMIF(Dati!$I:$I,"*"&amp;$B13,Dati!$C:$C)</f>
        <v>97920.66</v>
      </c>
      <c r="D13" s="103">
        <f>SUMIF(Dati!$I:$I,"*"&amp;$B13,Dati!$D:$D)</f>
        <v>79452.210000000006</v>
      </c>
      <c r="E13" s="104">
        <f t="shared" si="3"/>
        <v>-18468.449986999996</v>
      </c>
      <c r="F13" s="105">
        <f t="shared" si="4"/>
        <v>-0.23244727852126448</v>
      </c>
      <c r="G13" s="7">
        <f t="shared" si="0"/>
        <v>6</v>
      </c>
      <c r="I13" s="2" t="str">
        <f>INDEX($L$4:$L$13,MATCH(2,$P$4:$P$13,0))</f>
        <v>Consulenze &amp; servizi</v>
      </c>
      <c r="J13" s="8">
        <f>INDEX($O$4:$O$13,MATCH(2,$P$4:$P$13,0))</f>
        <v>-59947.806606666672</v>
      </c>
      <c r="L13" s="10" t="str">
        <f t="shared" si="1"/>
        <v>Spese promozionali</v>
      </c>
      <c r="M13" s="11">
        <f>SUMIF(Dati!$I:$I,$L13&amp;$L$3,Dati!$C:$C)</f>
        <v>1845346.71</v>
      </c>
      <c r="N13" s="11">
        <f>SUMIF(Dati!$I:$I,$L13&amp;$L$3,Dati!$D:$D)</f>
        <v>1693279.66</v>
      </c>
      <c r="O13" s="12">
        <f t="shared" si="5"/>
        <v>-152067.04987000005</v>
      </c>
      <c r="P13" s="7">
        <f t="shared" si="2"/>
        <v>1</v>
      </c>
    </row>
    <row r="14" spans="2:16" x14ac:dyDescent="0.35">
      <c r="B14" s="102" t="s">
        <v>589</v>
      </c>
      <c r="C14" s="103">
        <f>SUMIF(Dati!$I:$I,"*"&amp;$B14,Dati!$C:$C)</f>
        <v>1500</v>
      </c>
      <c r="D14" s="103">
        <f>SUMIF(Dati!$I:$I,"*"&amp;$B14,Dati!$D:$D)</f>
        <v>100</v>
      </c>
      <c r="E14" s="104">
        <f t="shared" si="3"/>
        <v>-1399.999986</v>
      </c>
      <c r="F14" s="105">
        <f t="shared" si="4"/>
        <v>-13.999999860000001</v>
      </c>
      <c r="G14" s="7">
        <f t="shared" si="0"/>
        <v>7</v>
      </c>
      <c r="I14" s="2" t="str">
        <f>INDEX($L$4:$L$13,MATCH(3,$P$4:$P$13,0))</f>
        <v>Allocazioni</v>
      </c>
      <c r="J14" s="8">
        <f>INDEX($O$4:$O$13,MATCH(3,$P$4:$P$13,0))</f>
        <v>-7962.29</v>
      </c>
      <c r="L14" s="1" t="s">
        <v>657</v>
      </c>
      <c r="M14" s="17">
        <f>SUM(M4:M13)</f>
        <v>2318186.3466666667</v>
      </c>
      <c r="N14" s="17">
        <f>SUM(N4:N13)</f>
        <v>2119808.44</v>
      </c>
      <c r="O14" s="18">
        <f>N14-M14</f>
        <v>-198377.90666666673</v>
      </c>
    </row>
    <row r="15" spans="2:16" ht="14" thickBot="1" x14ac:dyDescent="0.4">
      <c r="B15" s="106" t="s">
        <v>588</v>
      </c>
      <c r="C15" s="107">
        <f>SUMIF(Dati!$I:$I,"*"&amp;$B15,Dati!$C:$C)</f>
        <v>324664.21000000002</v>
      </c>
      <c r="D15" s="107">
        <f>SUMIF(Dati!$I:$I,"*"&amp;$B15,Dati!$D:$D)</f>
        <v>267528.57999999996</v>
      </c>
      <c r="E15" s="108">
        <f t="shared" si="3"/>
        <v>-57135.629985000065</v>
      </c>
      <c r="F15" s="109">
        <f t="shared" si="4"/>
        <v>-0.21356832225177613</v>
      </c>
      <c r="G15" s="13">
        <f t="shared" si="0"/>
        <v>4</v>
      </c>
      <c r="I15" s="10" t="s">
        <v>666</v>
      </c>
      <c r="J15" s="11">
        <f>O14-SUM(J12:J14)</f>
        <v>21599.239809999999</v>
      </c>
    </row>
    <row r="16" spans="2:16" ht="14" thickBot="1" x14ac:dyDescent="0.4">
      <c r="B16" s="1" t="s">
        <v>657</v>
      </c>
      <c r="C16" s="18">
        <f>SUM(C4:C15)</f>
        <v>9856532.9044585899</v>
      </c>
      <c r="D16" s="18">
        <f>SUM(D4:D15)</f>
        <v>9429752.4700000025</v>
      </c>
      <c r="E16" s="18">
        <f>D16-C16</f>
        <v>-426780.43445858732</v>
      </c>
      <c r="F16" s="95">
        <f t="shared" si="4"/>
        <v>-4.5258922311731391E-2</v>
      </c>
      <c r="G16" s="29"/>
      <c r="I16" s="2" t="s">
        <v>667</v>
      </c>
      <c r="J16" s="6">
        <f>SUM(J12:J15)</f>
        <v>-198377.90666666673</v>
      </c>
      <c r="L16" s="16" t="str">
        <f>I5</f>
        <v>Ricerca &amp; sviluppo</v>
      </c>
      <c r="M16" s="14" t="s">
        <v>658</v>
      </c>
      <c r="N16" s="14" t="s">
        <v>659</v>
      </c>
      <c r="O16" s="14" t="s">
        <v>661</v>
      </c>
      <c r="P16" s="14" t="s">
        <v>663</v>
      </c>
    </row>
    <row r="17" spans="2:16" x14ac:dyDescent="0.35">
      <c r="L17" s="2" t="str">
        <f t="shared" ref="L17:L26" si="6">L4</f>
        <v>Allocazioni</v>
      </c>
      <c r="M17" s="8">
        <f>SUMIF(Dati!$I:$I,$L17&amp;$L$16,Dati!$C:$C)</f>
        <v>54719.889999999992</v>
      </c>
      <c r="N17" s="8">
        <f>SUMIF(Dati!$I:$I,$L17&amp;$L$16,Dati!$D:$D)</f>
        <v>90317.919999999984</v>
      </c>
      <c r="O17" s="9">
        <f>N17-M17+ROW()/100000</f>
        <v>35598.030169999991</v>
      </c>
      <c r="P17" s="7">
        <f t="shared" ref="P17:P26" si="7">RANK(O17,$O$17:$O$26,$G$1)</f>
        <v>10</v>
      </c>
    </row>
    <row r="18" spans="2:16" ht="14" thickBot="1" x14ac:dyDescent="0.4">
      <c r="B18" s="15" t="s">
        <v>668</v>
      </c>
      <c r="C18" s="14" t="s">
        <v>658</v>
      </c>
      <c r="D18" s="14" t="s">
        <v>659</v>
      </c>
      <c r="E18" s="14" t="s">
        <v>661</v>
      </c>
      <c r="F18" s="14"/>
      <c r="G18" s="14" t="s">
        <v>663</v>
      </c>
      <c r="I18" s="16" t="str">
        <f>I5</f>
        <v>Ricerca &amp; sviluppo</v>
      </c>
      <c r="L18" s="2" t="str">
        <f t="shared" si="6"/>
        <v>Ammortamenti</v>
      </c>
      <c r="M18" s="8">
        <f>SUMIF(Dati!$I:$I,$L18&amp;$L$16,Dati!$C:$C)</f>
        <v>0</v>
      </c>
      <c r="N18" s="8">
        <f>SUMIF(Dati!$I:$I,$L18&amp;$L$16,Dati!$D:$D)</f>
        <v>0</v>
      </c>
      <c r="O18" s="9">
        <f t="shared" ref="O18:O26" si="8">N18-M18+ROW()/100000</f>
        <v>1.8000000000000001E-4</v>
      </c>
      <c r="P18" s="7">
        <f t="shared" si="7"/>
        <v>3</v>
      </c>
    </row>
    <row r="19" spans="2:16" ht="14" thickBot="1" x14ac:dyDescent="0.4">
      <c r="B19" s="2" t="s">
        <v>504</v>
      </c>
      <c r="C19" s="8">
        <f>SUMIF(Dati!$I:$I,$B19&amp;"*",Dati!$C:$C)</f>
        <v>2.9999999999854481</v>
      </c>
      <c r="D19" s="8">
        <f>SUMIF(Dati!$I:$I,$B19&amp;"*",Dati!$D:$D)</f>
        <v>-1.4551915228366852E-11</v>
      </c>
      <c r="E19" s="9">
        <f t="shared" ref="E19:E28" si="9">D19-C19+ROW()/1000000</f>
        <v>-2.999981</v>
      </c>
      <c r="F19" s="9"/>
      <c r="G19" s="7">
        <f t="shared" ref="G19:G28" si="10">RANK(E19,$E$19:$E$28,$G$1)</f>
        <v>6</v>
      </c>
      <c r="I19" s="14" t="s">
        <v>669</v>
      </c>
      <c r="J19" s="14" t="s">
        <v>661</v>
      </c>
      <c r="L19" s="2" t="str">
        <f t="shared" si="6"/>
        <v>Consulenze &amp; servizi</v>
      </c>
      <c r="M19" s="8">
        <f>SUMIF(Dati!$I:$I,$L19&amp;$L$16,Dati!$C:$C)</f>
        <v>105700</v>
      </c>
      <c r="N19" s="8">
        <f>SUMIF(Dati!$I:$I,$L19&amp;$L$16,Dati!$D:$D)</f>
        <v>40645.160000000003</v>
      </c>
      <c r="O19" s="9">
        <f t="shared" si="8"/>
        <v>-65054.839809999998</v>
      </c>
      <c r="P19" s="7">
        <f t="shared" si="7"/>
        <v>2</v>
      </c>
    </row>
    <row r="20" spans="2:16" x14ac:dyDescent="0.35">
      <c r="B20" s="2" t="s">
        <v>522</v>
      </c>
      <c r="C20" s="8">
        <f>SUMIF(Dati!$I:$I,$B20&amp;"*",Dati!$C:$C)</f>
        <v>47885.760000000002</v>
      </c>
      <c r="D20" s="8">
        <f>SUMIF(Dati!$I:$I,$B20&amp;"*",Dati!$D:$D)</f>
        <v>43688.05</v>
      </c>
      <c r="E20" s="9">
        <f t="shared" si="9"/>
        <v>-4197.7099799999987</v>
      </c>
      <c r="F20" s="9"/>
      <c r="G20" s="7">
        <f t="shared" si="10"/>
        <v>5</v>
      </c>
      <c r="I20" s="2" t="str">
        <f>INDEX($L$4:$L$13,MATCH(1,$P$17:$P$26,0))</f>
        <v>Consulenze Tecniche</v>
      </c>
      <c r="J20" s="8">
        <f>INDEX($O$17:$O$26,MATCH(1,$P$17:$P$26,0))</f>
        <v>-216708.99218424244</v>
      </c>
      <c r="L20" s="2" t="str">
        <f t="shared" si="6"/>
        <v>Imposte e tasse</v>
      </c>
      <c r="M20" s="8">
        <f>SUMIF(Dati!$I:$I,$L20&amp;$L$16,Dati!$C:$C)</f>
        <v>0</v>
      </c>
      <c r="N20" s="8">
        <f>SUMIF(Dati!$I:$I,$L20&amp;$L$16,Dati!$D:$D)</f>
        <v>5.6843418860808015E-14</v>
      </c>
      <c r="O20" s="9">
        <f t="shared" si="8"/>
        <v>2.0000000005684343E-4</v>
      </c>
      <c r="P20" s="7">
        <f t="shared" si="7"/>
        <v>4</v>
      </c>
    </row>
    <row r="21" spans="2:16" x14ac:dyDescent="0.35">
      <c r="B21" s="2" t="s">
        <v>540</v>
      </c>
      <c r="C21" s="8">
        <f>SUMIF(Dati!$I:$I,$B21&amp;"*",Dati!$C:$C)</f>
        <v>786655.92666666664</v>
      </c>
      <c r="D21" s="8">
        <f>SUMIF(Dati!$I:$I,$B21&amp;"*",Dati!$D:$D)</f>
        <v>577254.56000000006</v>
      </c>
      <c r="E21" s="9">
        <f t="shared" si="9"/>
        <v>-209401.36664566657</v>
      </c>
      <c r="F21" s="9"/>
      <c r="G21" s="7">
        <f t="shared" si="10"/>
        <v>2</v>
      </c>
      <c r="I21" s="2" t="str">
        <f>INDEX($L$4:$L$13,MATCH(2,$P$17:$P$26,0))</f>
        <v>Consulenze &amp; servizi</v>
      </c>
      <c r="J21" s="8">
        <f>INDEX($O$17:$O$26,MATCH(2,$P$17:$P$26,0))</f>
        <v>-65054.839809999998</v>
      </c>
      <c r="L21" s="2" t="str">
        <f t="shared" si="6"/>
        <v>Formazione</v>
      </c>
      <c r="M21" s="8">
        <f>SUMIF(Dati!$I:$I,$L21&amp;$L$16,Dati!$C:$C)</f>
        <v>38585.01</v>
      </c>
      <c r="N21" s="8">
        <f>SUMIF(Dati!$I:$I,$L21&amp;$L$16,Dati!$D:$D)</f>
        <v>60815.44</v>
      </c>
      <c r="O21" s="9">
        <f t="shared" si="8"/>
        <v>22230.430209999999</v>
      </c>
      <c r="P21" s="7">
        <f t="shared" si="7"/>
        <v>9</v>
      </c>
    </row>
    <row r="22" spans="2:16" x14ac:dyDescent="0.35">
      <c r="B22" s="2" t="s">
        <v>689</v>
      </c>
      <c r="C22" s="8">
        <f>SUMIF(Dati!$I:$I,$B22&amp;"*",Dati!$C:$C)</f>
        <v>149843.94</v>
      </c>
      <c r="D22" s="8">
        <f>SUMIF(Dati!$I:$I,$B22&amp;"*",Dati!$D:$D)</f>
        <v>182214.65000000014</v>
      </c>
      <c r="E22" s="9">
        <f t="shared" si="9"/>
        <v>32370.710022000138</v>
      </c>
      <c r="F22" s="9"/>
      <c r="G22" s="7">
        <f t="shared" si="10"/>
        <v>7</v>
      </c>
      <c r="I22" s="2" t="str">
        <f>INDEX($L$4:$L$13,MATCH(3,$P$17:$P$26,0))</f>
        <v>Ammortamenti</v>
      </c>
      <c r="J22" s="8">
        <f>INDEX($O$17:$O$26,MATCH(3,$P$17:$P$26,0))</f>
        <v>1.8000000000000001E-4</v>
      </c>
      <c r="L22" s="2" t="str">
        <f t="shared" si="6"/>
        <v>Personale</v>
      </c>
      <c r="M22" s="8">
        <f>SUMIF(Dati!$I:$I,$L22&amp;$L$16,Dati!$C:$C)</f>
        <v>285883.04000000004</v>
      </c>
      <c r="N22" s="8">
        <f>SUMIF(Dati!$I:$I,$L22&amp;$L$16,Dati!$D:$D)</f>
        <v>302628.29000000004</v>
      </c>
      <c r="O22" s="9">
        <f t="shared" si="8"/>
        <v>16745.250220000002</v>
      </c>
      <c r="P22" s="7">
        <f t="shared" si="7"/>
        <v>8</v>
      </c>
    </row>
    <row r="23" spans="2:16" ht="14" thickBot="1" x14ac:dyDescent="0.4">
      <c r="B23" s="2" t="s">
        <v>570</v>
      </c>
      <c r="C23" s="8">
        <f>SUMIF(Dati!$I:$I,$B23&amp;"*",Dati!$C:$C)</f>
        <v>176651.97999999998</v>
      </c>
      <c r="D23" s="8">
        <f>SUMIF(Dati!$I:$I,$B23&amp;"*",Dati!$D:$D)</f>
        <v>227800.94</v>
      </c>
      <c r="E23" s="9">
        <f t="shared" si="9"/>
        <v>51148.960023000021</v>
      </c>
      <c r="F23" s="9"/>
      <c r="G23" s="7">
        <f t="shared" si="10"/>
        <v>8</v>
      </c>
      <c r="I23" s="10" t="s">
        <v>666</v>
      </c>
      <c r="J23" s="11">
        <f>O27-SUM(J20:J22)</f>
        <v>86865.239389999944</v>
      </c>
      <c r="L23" s="2" t="str">
        <f t="shared" si="6"/>
        <v>Ricerca del personale</v>
      </c>
      <c r="M23" s="8">
        <f>SUMIF(Dati!$I:$I,$L23&amp;$L$16,Dati!$C:$C)</f>
        <v>0</v>
      </c>
      <c r="N23" s="8">
        <f>SUMIF(Dati!$I:$I,$L23&amp;$L$16,Dati!$D:$D)</f>
        <v>0</v>
      </c>
      <c r="O23" s="9">
        <f t="shared" si="8"/>
        <v>2.3000000000000001E-4</v>
      </c>
      <c r="P23" s="7">
        <f t="shared" si="7"/>
        <v>5</v>
      </c>
    </row>
    <row r="24" spans="2:16" x14ac:dyDescent="0.35">
      <c r="B24" s="2" t="s">
        <v>506</v>
      </c>
      <c r="C24" s="8">
        <f>SUMIF(Dati!$I:$I,$B24&amp;"*",Dati!$C:$C)</f>
        <v>4352884.6153676808</v>
      </c>
      <c r="D24" s="8">
        <f>SUMIF(Dati!$I:$I,$B24&amp;"*",Dati!$D:$D)</f>
        <v>4453574.8700000029</v>
      </c>
      <c r="E24" s="9">
        <f t="shared" si="9"/>
        <v>100690.25465632211</v>
      </c>
      <c r="F24" s="9"/>
      <c r="G24" s="7">
        <f t="shared" si="10"/>
        <v>10</v>
      </c>
      <c r="I24" s="2" t="s">
        <v>667</v>
      </c>
      <c r="J24" s="6">
        <f>SUM(J20:J23)</f>
        <v>-194898.59242424252</v>
      </c>
      <c r="L24" s="2" t="str">
        <f t="shared" si="6"/>
        <v>Consulenze Tecniche</v>
      </c>
      <c r="M24" s="8">
        <f>SUMIF(Dati!$I:$I,$L24&amp;$L$16,Dati!$C:$C)</f>
        <v>322727.74242424243</v>
      </c>
      <c r="N24" s="8">
        <f>SUMIF(Dati!$I:$I,$L24&amp;$L$16,Dati!$D:$D)</f>
        <v>106018.75</v>
      </c>
      <c r="O24" s="9">
        <f t="shared" si="8"/>
        <v>-216708.99218424244</v>
      </c>
      <c r="P24" s="7">
        <f t="shared" si="7"/>
        <v>1</v>
      </c>
    </row>
    <row r="25" spans="2:16" x14ac:dyDescent="0.35">
      <c r="B25" s="2" t="s">
        <v>561</v>
      </c>
      <c r="C25" s="8">
        <f>SUMIF(Dati!$I:$I,$B25&amp;"*",Dati!$C:$C)</f>
        <v>33302.839999999997</v>
      </c>
      <c r="D25" s="8">
        <f>SUMIF(Dati!$I:$I,$B25&amp;"*",Dati!$D:$D)</f>
        <v>11375.27</v>
      </c>
      <c r="E25" s="9">
        <f t="shared" si="9"/>
        <v>-21927.569974999995</v>
      </c>
      <c r="F25" s="9"/>
      <c r="G25" s="7">
        <f t="shared" si="10"/>
        <v>4</v>
      </c>
      <c r="L25" s="2" t="str">
        <f t="shared" si="6"/>
        <v>Spese generali</v>
      </c>
      <c r="M25" s="8">
        <f>SUMIF(Dati!$I:$I,$L25&amp;$L$16,Dati!$C:$C)</f>
        <v>596.91</v>
      </c>
      <c r="N25" s="8">
        <f>SUMIF(Dati!$I:$I,$L25&amp;$L$16,Dati!$D:$D)</f>
        <v>876.44</v>
      </c>
      <c r="O25" s="9">
        <f t="shared" si="8"/>
        <v>279.53025000000008</v>
      </c>
      <c r="P25" s="7">
        <f t="shared" si="7"/>
        <v>6</v>
      </c>
    </row>
    <row r="26" spans="2:16" ht="14" thickBot="1" x14ac:dyDescent="0.4">
      <c r="B26" s="2" t="s">
        <v>688</v>
      </c>
      <c r="C26" s="8">
        <f>SUMIF(Dati!$I:$I,$B26&amp;"*",Dati!$C:$C)</f>
        <v>536957.64242424245</v>
      </c>
      <c r="D26" s="8">
        <f>SUMIF(Dati!$I:$I,$B26&amp;"*",Dati!$D:$D)</f>
        <v>409823.55</v>
      </c>
      <c r="E26" s="9">
        <f t="shared" si="9"/>
        <v>-127134.09239824247</v>
      </c>
      <c r="F26" s="9"/>
      <c r="G26" s="7">
        <f t="shared" si="10"/>
        <v>3</v>
      </c>
      <c r="I26" s="16" t="str">
        <f>I6</f>
        <v>Risorse Umane</v>
      </c>
      <c r="L26" s="10" t="str">
        <f t="shared" si="6"/>
        <v>Spese promozionali</v>
      </c>
      <c r="M26" s="11">
        <f>SUMIF(Dati!$I:$I,$L26&amp;$L$16,Dati!$C:$C)</f>
        <v>0</v>
      </c>
      <c r="N26" s="11">
        <f>SUMIF(Dati!$I:$I,$L26&amp;$L$16,Dati!$D:$D)</f>
        <v>12012</v>
      </c>
      <c r="O26" s="12">
        <f t="shared" si="8"/>
        <v>12012.000260000001</v>
      </c>
      <c r="P26" s="7">
        <f t="shared" si="7"/>
        <v>7</v>
      </c>
    </row>
    <row r="27" spans="2:16" ht="14" thickBot="1" x14ac:dyDescent="0.4">
      <c r="B27" s="2" t="s">
        <v>524</v>
      </c>
      <c r="C27" s="8">
        <f>SUMIF(Dati!$I:$I,$B27&amp;"*",Dati!$C:$C)</f>
        <v>561519.59</v>
      </c>
      <c r="D27" s="8">
        <f>SUMIF(Dati!$I:$I,$B27&amp;"*",Dati!$D:$D)</f>
        <v>659298.85000000021</v>
      </c>
      <c r="E27" s="9">
        <f t="shared" si="9"/>
        <v>97779.260027000244</v>
      </c>
      <c r="F27" s="9"/>
      <c r="G27" s="7">
        <f t="shared" si="10"/>
        <v>9</v>
      </c>
      <c r="I27" s="14" t="s">
        <v>669</v>
      </c>
      <c r="J27" s="14" t="s">
        <v>661</v>
      </c>
      <c r="L27" s="1" t="s">
        <v>657</v>
      </c>
      <c r="M27" s="17">
        <f>SUM(M17:M26)</f>
        <v>808212.59242424252</v>
      </c>
      <c r="N27" s="17">
        <f>SUM(N17:N26)</f>
        <v>613314</v>
      </c>
      <c r="O27" s="18">
        <f>N27-M27</f>
        <v>-194898.59242424252</v>
      </c>
    </row>
    <row r="28" spans="2:16" ht="14" thickBot="1" x14ac:dyDescent="0.4">
      <c r="B28" s="10" t="s">
        <v>550</v>
      </c>
      <c r="C28" s="11">
        <f>SUMIF(Dati!$I:$I,$B28&amp;"*",Dati!$C:$C)</f>
        <v>3210827.61</v>
      </c>
      <c r="D28" s="11">
        <f>SUMIF(Dati!$I:$I,$B28&amp;"*",Dati!$D:$D)</f>
        <v>2864721.7300000004</v>
      </c>
      <c r="E28" s="12">
        <f t="shared" si="9"/>
        <v>-346105.87997199944</v>
      </c>
      <c r="F28" s="12"/>
      <c r="G28" s="13">
        <f t="shared" si="10"/>
        <v>1</v>
      </c>
      <c r="I28" s="2" t="str">
        <f>INDEX($L$4:$L$13,MATCH(1,$P$30:$P$39,0))</f>
        <v>Spese generali</v>
      </c>
      <c r="J28" s="8">
        <f>INDEX($O$30:$O$39,MATCH(1,$P$30:$P$39,0))</f>
        <v>-35453.089620000028</v>
      </c>
    </row>
    <row r="29" spans="2:16" ht="14" thickBot="1" x14ac:dyDescent="0.4">
      <c r="B29" s="1" t="s">
        <v>657</v>
      </c>
      <c r="C29" s="18">
        <f>SUM(C19:C28)</f>
        <v>9856532.9044585899</v>
      </c>
      <c r="D29" s="18">
        <f>SUM(D19:D28)</f>
        <v>9429752.4700000025</v>
      </c>
      <c r="E29" s="18">
        <f>D29-C29</f>
        <v>-426780.43445858732</v>
      </c>
      <c r="F29" s="9"/>
      <c r="I29" s="2" t="str">
        <f>INDEX($L$4:$L$13,MATCH(2,$P$30:$P$39,0))</f>
        <v>Imposte e tasse</v>
      </c>
      <c r="J29" s="8">
        <f>INDEX($O$30:$O$39,MATCH(2,$P$30:$P$39,0))</f>
        <v>-25884.459669999993</v>
      </c>
      <c r="L29" s="16" t="str">
        <f>I6</f>
        <v>Risorse Umane</v>
      </c>
      <c r="M29" s="14" t="s">
        <v>658</v>
      </c>
      <c r="N29" s="14" t="s">
        <v>659</v>
      </c>
      <c r="O29" s="14" t="s">
        <v>661</v>
      </c>
      <c r="P29" s="14" t="s">
        <v>663</v>
      </c>
    </row>
    <row r="30" spans="2:16" x14ac:dyDescent="0.35">
      <c r="I30" s="2" t="str">
        <f>INDEX($L$4:$L$13,MATCH(3,$P$30:$P$39,0))</f>
        <v>Personale</v>
      </c>
      <c r="J30" s="8">
        <f>INDEX($O$30:$O$39,MATCH(3,$P$30:$P$39,0))</f>
        <v>-22792.479650000041</v>
      </c>
      <c r="L30" s="2" t="str">
        <f>L17</f>
        <v>Allocazioni</v>
      </c>
      <c r="M30" s="8">
        <f>SUMIF(Dati!$I:$I,$L30&amp;$L$29,Dati!$C:$C)</f>
        <v>-46257</v>
      </c>
      <c r="N30" s="8">
        <f>SUMIF(Dati!$I:$I,$L30&amp;$L$29,Dati!$D:$D)</f>
        <v>-62788.499999999993</v>
      </c>
      <c r="O30" s="9">
        <f>N30-M30+ROW()/100000</f>
        <v>-16531.499699999993</v>
      </c>
      <c r="P30" s="7">
        <f t="shared" ref="P30:P39" si="11">RANK(O30,$O$30:$O$39,$G$1)</f>
        <v>4</v>
      </c>
    </row>
    <row r="31" spans="2:16" ht="14" thickBot="1" x14ac:dyDescent="0.4">
      <c r="I31" s="10" t="s">
        <v>666</v>
      </c>
      <c r="J31" s="11">
        <f>O40-SUM(J28:J30)</f>
        <v>-31909.461059999987</v>
      </c>
      <c r="L31" s="2" t="str">
        <f t="shared" ref="L31:L39" si="12">L18</f>
        <v>Ammortamenti</v>
      </c>
      <c r="M31" s="8">
        <f>SUMIF(Dati!$I:$I,$L31&amp;$L$29,Dati!$C:$C)</f>
        <v>0</v>
      </c>
      <c r="N31" s="8">
        <f>SUMIF(Dati!$I:$I,$L31&amp;$L$29,Dati!$D:$D)</f>
        <v>0</v>
      </c>
      <c r="O31" s="9">
        <f t="shared" ref="O31:O39" si="13">N31-M31+ROW()/100000</f>
        <v>3.1E-4</v>
      </c>
      <c r="P31" s="7">
        <f t="shared" si="11"/>
        <v>7</v>
      </c>
    </row>
    <row r="32" spans="2:16" x14ac:dyDescent="0.35">
      <c r="C32" s="9"/>
      <c r="I32" s="2" t="s">
        <v>667</v>
      </c>
      <c r="J32" s="6">
        <f>SUM(J28:J31)</f>
        <v>-116039.49000000005</v>
      </c>
      <c r="L32" s="2" t="str">
        <f t="shared" si="12"/>
        <v>Consulenze &amp; servizi</v>
      </c>
      <c r="M32" s="8">
        <f>SUMIF(Dati!$I:$I,$L32&amp;$L$29,Dati!$C:$C)</f>
        <v>17886.05</v>
      </c>
      <c r="N32" s="8">
        <f>SUMIF(Dati!$I:$I,$L32&amp;$L$29,Dati!$D:$D)</f>
        <v>11383.94</v>
      </c>
      <c r="O32" s="9">
        <f t="shared" si="13"/>
        <v>-6502.1096799999987</v>
      </c>
      <c r="P32" s="7">
        <f t="shared" si="11"/>
        <v>6</v>
      </c>
    </row>
    <row r="33" spans="12:16" x14ac:dyDescent="0.35">
      <c r="L33" s="2" t="str">
        <f t="shared" si="12"/>
        <v>Imposte e tasse</v>
      </c>
      <c r="M33" s="8">
        <f>SUMIF(Dati!$I:$I,$L33&amp;$L$29,Dati!$C:$C)</f>
        <v>116353.31999999999</v>
      </c>
      <c r="N33" s="8">
        <f>SUMIF(Dati!$I:$I,$L33&amp;$L$29,Dati!$D:$D)</f>
        <v>90468.86</v>
      </c>
      <c r="O33" s="9">
        <f t="shared" si="13"/>
        <v>-25884.459669999993</v>
      </c>
      <c r="P33" s="7">
        <f t="shared" si="11"/>
        <v>2</v>
      </c>
    </row>
    <row r="34" spans="12:16" x14ac:dyDescent="0.35">
      <c r="L34" s="2" t="str">
        <f t="shared" si="12"/>
        <v>Formazione</v>
      </c>
      <c r="M34" s="8">
        <f>SUMIF(Dati!$I:$I,$L34&amp;$L$29,Dati!$C:$C)</f>
        <v>82238.83</v>
      </c>
      <c r="N34" s="8">
        <f>SUMIF(Dati!$I:$I,$L34&amp;$L$29,Dati!$D:$D)</f>
        <v>73362.98000000001</v>
      </c>
      <c r="O34" s="9">
        <f t="shared" si="13"/>
        <v>-8875.8496599999908</v>
      </c>
      <c r="P34" s="7">
        <f t="shared" si="11"/>
        <v>5</v>
      </c>
    </row>
    <row r="35" spans="12:16" x14ac:dyDescent="0.35">
      <c r="L35" s="2" t="str">
        <f t="shared" si="12"/>
        <v>Personale</v>
      </c>
      <c r="M35" s="8">
        <f>SUMIF(Dati!$I:$I,$L35&amp;$L$29,Dati!$C:$C)</f>
        <v>257259.33000000002</v>
      </c>
      <c r="N35" s="8">
        <f>SUMIF(Dati!$I:$I,$L35&amp;$L$29,Dati!$D:$D)</f>
        <v>234466.84999999998</v>
      </c>
      <c r="O35" s="9">
        <f t="shared" si="13"/>
        <v>-22792.479650000041</v>
      </c>
      <c r="P35" s="7">
        <f t="shared" si="11"/>
        <v>3</v>
      </c>
    </row>
    <row r="36" spans="12:16" x14ac:dyDescent="0.35">
      <c r="L36" s="2" t="str">
        <f t="shared" si="12"/>
        <v>Ricerca del personale</v>
      </c>
      <c r="M36" s="8">
        <f>SUMIF(Dati!$I:$I,$L36&amp;$L$29,Dati!$C:$C)</f>
        <v>0</v>
      </c>
      <c r="N36" s="8">
        <f>SUMIF(Dati!$I:$I,$L36&amp;$L$29,Dati!$D:$D)</f>
        <v>0</v>
      </c>
      <c r="O36" s="9">
        <f t="shared" si="13"/>
        <v>3.6000000000000002E-4</v>
      </c>
      <c r="P36" s="7">
        <f t="shared" si="11"/>
        <v>8</v>
      </c>
    </row>
    <row r="37" spans="12:16" x14ac:dyDescent="0.35">
      <c r="L37" s="2" t="str">
        <f t="shared" si="12"/>
        <v>Consulenze Tecniche</v>
      </c>
      <c r="M37" s="8">
        <f>SUMIF(Dati!$I:$I,$L37&amp;$L$29,Dati!$C:$C)</f>
        <v>0</v>
      </c>
      <c r="N37" s="8">
        <f>SUMIF(Dati!$I:$I,$L37&amp;$L$29,Dati!$D:$D)</f>
        <v>0</v>
      </c>
      <c r="O37" s="9">
        <f t="shared" si="13"/>
        <v>3.6999999999999999E-4</v>
      </c>
      <c r="P37" s="7">
        <f t="shared" si="11"/>
        <v>9</v>
      </c>
    </row>
    <row r="38" spans="12:16" x14ac:dyDescent="0.35">
      <c r="L38" s="2" t="str">
        <f t="shared" si="12"/>
        <v>Spese generali</v>
      </c>
      <c r="M38" s="8">
        <f>SUMIF(Dati!$I:$I,$L38&amp;$L$29,Dati!$C:$C)</f>
        <v>181953.51</v>
      </c>
      <c r="N38" s="8">
        <f>SUMIF(Dati!$I:$I,$L38&amp;$L$29,Dati!$D:$D)</f>
        <v>146500.41999999998</v>
      </c>
      <c r="O38" s="9">
        <f t="shared" si="13"/>
        <v>-35453.089620000028</v>
      </c>
      <c r="P38" s="7">
        <f t="shared" si="11"/>
        <v>1</v>
      </c>
    </row>
    <row r="39" spans="12:16" ht="14" thickBot="1" x14ac:dyDescent="0.4">
      <c r="L39" s="10" t="str">
        <f t="shared" si="12"/>
        <v>Spese promozionali</v>
      </c>
      <c r="M39" s="11">
        <f>SUMIF(Dati!$I:$I,$L39&amp;$L$29,Dati!$C:$C)</f>
        <v>0</v>
      </c>
      <c r="N39" s="11">
        <f>SUMIF(Dati!$I:$I,$L39&amp;$L$29,Dati!$D:$D)</f>
        <v>0</v>
      </c>
      <c r="O39" s="12">
        <f t="shared" si="13"/>
        <v>3.8999999999999999E-4</v>
      </c>
      <c r="P39" s="7">
        <f t="shared" si="11"/>
        <v>10</v>
      </c>
    </row>
    <row r="40" spans="12:16" x14ac:dyDescent="0.35">
      <c r="L40" s="1" t="s">
        <v>657</v>
      </c>
      <c r="M40" s="17">
        <f>SUM(M30:M39)</f>
        <v>609434.04</v>
      </c>
      <c r="N40" s="17">
        <f>SUM(N30:N39)</f>
        <v>493394.55</v>
      </c>
      <c r="O40" s="18">
        <f>N40-M40</f>
        <v>-116039.49000000005</v>
      </c>
    </row>
  </sheetData>
  <phoneticPr fontId="3" type="noConversion"/>
  <dataValidations disablePrompts="1" count="1">
    <dataValidation type="whole" allowBlank="1" showInputMessage="1" showErrorMessage="1" sqref="C1" xr:uid="{00000000-0002-0000-0100-000000000000}">
      <formula1>1</formula1>
      <formula2>12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showGridLines="0" tabSelected="1" zoomScale="95" workbookViewId="0">
      <selection activeCell="Y13" sqref="Y13"/>
    </sheetView>
  </sheetViews>
  <sheetFormatPr defaultColWidth="9.1796875" defaultRowHeight="13" x14ac:dyDescent="0.3"/>
  <cols>
    <col min="1" max="1" width="4.26953125" style="20" customWidth="1"/>
    <col min="2" max="2" width="23.1796875" style="20" bestFit="1" customWidth="1"/>
    <col min="3" max="5" width="8.1796875" style="20" customWidth="1"/>
    <col min="6" max="6" width="2.26953125" style="20" customWidth="1"/>
    <col min="7" max="7" width="9.26953125" style="20" bestFit="1" customWidth="1"/>
    <col min="8" max="8" width="14.453125" style="20" customWidth="1"/>
    <col min="9" max="9" width="8.1796875" style="20" customWidth="1"/>
    <col min="10" max="10" width="6.453125" style="20" customWidth="1"/>
    <col min="11" max="11" width="6.26953125" style="20" bestFit="1" customWidth="1"/>
    <col min="12" max="12" width="6.453125" style="20" bestFit="1" customWidth="1"/>
    <col min="13" max="13" width="6.81640625" style="20" customWidth="1"/>
    <col min="14" max="14" width="6.26953125" style="20" customWidth="1"/>
    <col min="15" max="17" width="10" style="20" customWidth="1"/>
    <col min="18" max="16384" width="9.1796875" style="20"/>
  </cols>
  <sheetData>
    <row r="1" spans="1:17" x14ac:dyDescent="0.3">
      <c r="B1" s="110" t="str">
        <f>"Mese: "&amp;TEXT(DATE(2024,Elaborazione!C1,1),"mmm-aa")</f>
        <v>Mese: apr-24</v>
      </c>
      <c r="C1" s="22"/>
    </row>
    <row r="2" spans="1:17" ht="4.5" customHeight="1" x14ac:dyDescent="0.3"/>
    <row r="3" spans="1:17" ht="19.5" thickBot="1" x14ac:dyDescent="0.45">
      <c r="B3" s="115" t="s">
        <v>672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5" spans="1:17" x14ac:dyDescent="0.3">
      <c r="B5" s="52" t="s">
        <v>591</v>
      </c>
      <c r="C5" s="53" t="s">
        <v>658</v>
      </c>
      <c r="D5" s="53" t="s">
        <v>659</v>
      </c>
      <c r="E5" s="54" t="s">
        <v>674</v>
      </c>
      <c r="G5" s="39"/>
      <c r="H5" s="39"/>
      <c r="I5" s="40" t="s">
        <v>676</v>
      </c>
      <c r="J5" s="40" t="s">
        <v>677</v>
      </c>
      <c r="K5" s="40" t="s">
        <v>692</v>
      </c>
      <c r="L5" s="40" t="s">
        <v>693</v>
      </c>
      <c r="M5" s="40" t="s">
        <v>679</v>
      </c>
    </row>
    <row r="6" spans="1:17" x14ac:dyDescent="0.3">
      <c r="G6" s="116" t="s">
        <v>659</v>
      </c>
      <c r="H6" s="116"/>
      <c r="I6" s="41">
        <f>D17</f>
        <v>9429752.4700000025</v>
      </c>
      <c r="J6" s="41"/>
      <c r="K6" s="41"/>
      <c r="L6" s="41"/>
      <c r="M6" s="41"/>
    </row>
    <row r="7" spans="1:17" x14ac:dyDescent="0.3">
      <c r="A7" s="23">
        <v>1</v>
      </c>
      <c r="B7" s="21" t="str">
        <f>INDEX(Elaborazione!$B$4:$B$15,MATCH(C7,Elaborazione!$C$4:$C$15,0))</f>
        <v>Vendite US</v>
      </c>
      <c r="C7" s="24">
        <f>LARGE(Elaborazione!C$4:C$15,$A7)</f>
        <v>3471504.5253676805</v>
      </c>
      <c r="D7" s="24">
        <f>INDEX(Elaborazione!$D$4:$D$15,MATCH(C7,Elaborazione!$C$4:$C$15,0))</f>
        <v>3577123.7100000023</v>
      </c>
      <c r="E7" s="24">
        <f>D7-C7</f>
        <v>105619.18463232182</v>
      </c>
      <c r="G7" s="116" t="s">
        <v>678</v>
      </c>
      <c r="H7" s="59" t="str">
        <f>B7</f>
        <v>Vendite US</v>
      </c>
      <c r="I7" s="41"/>
      <c r="J7" s="41">
        <f t="shared" ref="J7:J12" si="0">+IF(L7&gt;0,M7-L7,M7)</f>
        <v>9324133.2853676807</v>
      </c>
      <c r="K7" s="41">
        <f>IF(E7&lt;0,ABS(E7),0)</f>
        <v>0</v>
      </c>
      <c r="L7" s="41">
        <f>IF(K7&lt;&gt;0,0,E7)</f>
        <v>105619.18463232182</v>
      </c>
      <c r="M7" s="41">
        <f>+I6</f>
        <v>9429752.4700000025</v>
      </c>
    </row>
    <row r="8" spans="1:17" x14ac:dyDescent="0.3">
      <c r="A8" s="23">
        <v>2</v>
      </c>
      <c r="B8" s="21" t="str">
        <f>INDEX(Elaborazione!$B$4:$B$15,MATCH(C8,Elaborazione!$C$4:$C$15,0))</f>
        <v>Marketing</v>
      </c>
      <c r="C8" s="24">
        <f>LARGE(Elaborazione!C$4:C$15,$A8)</f>
        <v>2318186.3466666667</v>
      </c>
      <c r="D8" s="24">
        <f>INDEX(Elaborazione!$D$4:$D$15,MATCH(C8,Elaborazione!$C$4:$C$15,0))</f>
        <v>2119808.44</v>
      </c>
      <c r="E8" s="24">
        <f>D8-C8</f>
        <v>-198377.90666666673</v>
      </c>
      <c r="G8" s="116"/>
      <c r="H8" s="59" t="str">
        <f>B8</f>
        <v>Marketing</v>
      </c>
      <c r="I8" s="41"/>
      <c r="J8" s="41">
        <f t="shared" si="0"/>
        <v>9324133.2853676807</v>
      </c>
      <c r="K8" s="41">
        <f>IF(E8&lt;0,ABS(E8),0)</f>
        <v>198377.90666666673</v>
      </c>
      <c r="L8" s="41">
        <f>IF(K8&lt;&gt;0,0,E8)</f>
        <v>0</v>
      </c>
      <c r="M8" s="41">
        <f>+M7+K7-L7</f>
        <v>9324133.2853676807</v>
      </c>
    </row>
    <row r="9" spans="1:17" x14ac:dyDescent="0.3">
      <c r="A9" s="23">
        <v>3</v>
      </c>
      <c r="B9" s="21" t="str">
        <f>INDEX(Elaborazione!$B$4:$B$15,MATCH(C9,Elaborazione!$C$4:$C$15,0))</f>
        <v>Pianificazione strategica</v>
      </c>
      <c r="C9" s="24">
        <f>LARGE(Elaborazione!C$4:C$15,$A9)</f>
        <v>942895.25999999989</v>
      </c>
      <c r="D9" s="24">
        <f>INDEX(Elaborazione!$D$4:$D$15,MATCH(C9,Elaborazione!$C$4:$C$15,0))</f>
        <v>976829.76000000024</v>
      </c>
      <c r="E9" s="24">
        <f>D9-C9</f>
        <v>33934.500000000349</v>
      </c>
      <c r="G9" s="116"/>
      <c r="H9" s="59" t="str">
        <f>B9</f>
        <v>Pianificazione strategica</v>
      </c>
      <c r="I9" s="41"/>
      <c r="J9" s="41">
        <f t="shared" si="0"/>
        <v>9488576.692034347</v>
      </c>
      <c r="K9" s="41">
        <f>IF(E9&lt;0,ABS(E9),0)</f>
        <v>0</v>
      </c>
      <c r="L9" s="41">
        <f>IF(K9&lt;&gt;0,0,E9)</f>
        <v>33934.500000000349</v>
      </c>
      <c r="M9" s="41">
        <f>+M8+K8-L8</f>
        <v>9522511.192034347</v>
      </c>
    </row>
    <row r="10" spans="1:17" x14ac:dyDescent="0.3">
      <c r="A10" s="23">
        <v>4</v>
      </c>
      <c r="B10" s="21" t="str">
        <f>INDEX(Elaborazione!$B$4:$B$15,MATCH(C10,Elaborazione!$C$4:$C$15,0))</f>
        <v>Ricerca &amp; sviluppo</v>
      </c>
      <c r="C10" s="24">
        <f>LARGE(Elaborazione!C$4:C$15,$A10)</f>
        <v>808212.59242424229</v>
      </c>
      <c r="D10" s="24">
        <f>INDEX(Elaborazione!$D$4:$D$15,MATCH(C10,Elaborazione!$C$4:$C$15,0))</f>
        <v>613314.00000000012</v>
      </c>
      <c r="E10" s="24">
        <f>D10-C10</f>
        <v>-194898.59242424218</v>
      </c>
      <c r="G10" s="116"/>
      <c r="H10" s="59" t="str">
        <f>B10</f>
        <v>Ricerca &amp; sviluppo</v>
      </c>
      <c r="I10" s="39"/>
      <c r="J10" s="41">
        <f t="shared" si="0"/>
        <v>9488576.692034347</v>
      </c>
      <c r="K10" s="41">
        <f>IF(E10&lt;0,ABS(E10),0)</f>
        <v>194898.59242424218</v>
      </c>
      <c r="L10" s="41">
        <f>IF(K10&lt;&gt;0,0,E10)</f>
        <v>0</v>
      </c>
      <c r="M10" s="41">
        <f>+M9+K9-L9</f>
        <v>9488576.692034347</v>
      </c>
      <c r="N10" s="32"/>
    </row>
    <row r="11" spans="1:17" x14ac:dyDescent="0.3">
      <c r="A11" s="23">
        <v>5</v>
      </c>
      <c r="B11" s="21" t="str">
        <f>INDEX(Elaborazione!$B$4:$B$15,MATCH(C11,Elaborazione!$C$4:$C$15,0))</f>
        <v>Risorse Umane</v>
      </c>
      <c r="C11" s="25">
        <f>LARGE(Elaborazione!C$4:C$15,$A11)</f>
        <v>609434.04</v>
      </c>
      <c r="D11" s="25">
        <f>INDEX(Elaborazione!$D$4:$D$15,MATCH(C11,Elaborazione!$C$4:$C$15,0))</f>
        <v>493394.54999999993</v>
      </c>
      <c r="E11" s="25">
        <f>D11-C11</f>
        <v>-116039.49000000011</v>
      </c>
      <c r="G11" s="116"/>
      <c r="H11" s="59" t="str">
        <f>B11</f>
        <v>Risorse Umane</v>
      </c>
      <c r="I11" s="39"/>
      <c r="J11" s="41">
        <f t="shared" si="0"/>
        <v>9683475.2844585888</v>
      </c>
      <c r="K11" s="41">
        <f>IF(E11&lt;0,ABS(E11),0)</f>
        <v>116039.49000000011</v>
      </c>
      <c r="L11" s="41">
        <f>IF(K11&lt;&gt;0,0,E11)</f>
        <v>0</v>
      </c>
      <c r="M11" s="41">
        <f>+M10+K10-L10</f>
        <v>9683475.2844585888</v>
      </c>
    </row>
    <row r="12" spans="1:17" x14ac:dyDescent="0.3">
      <c r="B12" s="21"/>
      <c r="G12" s="116"/>
      <c r="H12" s="59" t="str">
        <f>B15</f>
        <v>Altri dipartimenti</v>
      </c>
      <c r="I12" s="39"/>
      <c r="J12" s="41">
        <f t="shared" si="0"/>
        <v>9799514.774458589</v>
      </c>
      <c r="K12" s="41">
        <f>IF(E15&lt;0,ABS(E15),0)</f>
        <v>57018.13000000047</v>
      </c>
      <c r="L12" s="41">
        <f>IF(K12&lt;&gt;0,0,E15)</f>
        <v>0</v>
      </c>
      <c r="M12" s="41">
        <f>+M11+K11-L11</f>
        <v>9799514.774458589</v>
      </c>
    </row>
    <row r="13" spans="1:17" ht="16" thickBot="1" x14ac:dyDescent="0.4">
      <c r="B13" s="30" t="s">
        <v>675</v>
      </c>
      <c r="C13" s="27">
        <f>SUM(C7:C11)</f>
        <v>8150232.7644585883</v>
      </c>
      <c r="D13" s="27">
        <f>SUM(D7:D11)</f>
        <v>7780470.4600000018</v>
      </c>
      <c r="E13" s="27">
        <f>SUM(E7:E11)</f>
        <v>-369762.30445858685</v>
      </c>
      <c r="G13" s="116" t="s">
        <v>658</v>
      </c>
      <c r="H13" s="116"/>
      <c r="I13" s="41">
        <f>C17</f>
        <v>9856532.9044585899</v>
      </c>
      <c r="J13" s="39"/>
      <c r="K13" s="41">
        <f>IF(E15&lt;0,ABS(E15),0)</f>
        <v>57018.13000000047</v>
      </c>
      <c r="L13" s="41">
        <f>IF(K13&lt;&gt;0,0,E15)</f>
        <v>0</v>
      </c>
      <c r="M13" s="39"/>
      <c r="O13" s="120" t="s">
        <v>684</v>
      </c>
      <c r="P13" s="120"/>
      <c r="Q13" s="121"/>
    </row>
    <row r="14" spans="1:17" ht="13.5" thickTop="1" x14ac:dyDescent="0.3">
      <c r="B14" s="21"/>
      <c r="G14" s="42"/>
      <c r="H14" s="42"/>
      <c r="I14" s="42"/>
      <c r="J14" s="42"/>
      <c r="K14" s="42"/>
      <c r="L14" s="42"/>
      <c r="M14" s="42"/>
    </row>
    <row r="15" spans="1:17" ht="13.5" thickBot="1" x14ac:dyDescent="0.35">
      <c r="B15" s="21" t="s">
        <v>673</v>
      </c>
      <c r="C15" s="26">
        <f>Elaborazione!C16-C13</f>
        <v>1706300.1400000015</v>
      </c>
      <c r="D15" s="26">
        <f>Elaborazione!D16-D13</f>
        <v>1649282.0100000007</v>
      </c>
      <c r="E15" s="26">
        <f>Elaborazione!E16-E13</f>
        <v>-57018.13000000047</v>
      </c>
      <c r="G15" s="42"/>
      <c r="H15" s="43" t="s">
        <v>680</v>
      </c>
      <c r="I15" s="43" t="s">
        <v>682</v>
      </c>
      <c r="J15" s="44">
        <f>H17</f>
        <v>-4.5258922311731391E-2</v>
      </c>
      <c r="K15" s="43" t="s">
        <v>683</v>
      </c>
      <c r="L15" s="43" t="s">
        <v>681</v>
      </c>
      <c r="M15" s="42"/>
    </row>
    <row r="16" spans="1:17" ht="13.5" thickTop="1" x14ac:dyDescent="0.3">
      <c r="B16" s="21"/>
      <c r="G16" s="42"/>
      <c r="H16" s="45">
        <v>0.3</v>
      </c>
      <c r="I16" s="113">
        <f>H16/2+H17</f>
        <v>0.1047410776882686</v>
      </c>
      <c r="J16" s="46">
        <v>2E-3</v>
      </c>
      <c r="K16" s="113">
        <f>$H$16-I16-J16</f>
        <v>0.19325892231173139</v>
      </c>
      <c r="L16" s="113">
        <f>$H$16</f>
        <v>0.3</v>
      </c>
      <c r="M16" s="42"/>
      <c r="P16" s="33"/>
    </row>
    <row r="17" spans="2:17" ht="15.5" x14ac:dyDescent="0.35">
      <c r="B17" s="31" t="s">
        <v>657</v>
      </c>
      <c r="C17" s="28">
        <f>SUM(C13:C15)</f>
        <v>9856532.9044585899</v>
      </c>
      <c r="D17" s="28">
        <f>SUM(D13:D15)</f>
        <v>9429752.4700000025</v>
      </c>
      <c r="E17" s="28">
        <f>SUM(E13:E15)</f>
        <v>-426780.43445858732</v>
      </c>
      <c r="G17" s="42"/>
      <c r="H17" s="47">
        <f>+E17/D17</f>
        <v>-4.5258922311731391E-2</v>
      </c>
      <c r="I17" s="48">
        <v>0</v>
      </c>
      <c r="J17" s="49">
        <f>-H16/2</f>
        <v>-0.15</v>
      </c>
      <c r="K17" s="50">
        <f>H16/2</f>
        <v>0.15</v>
      </c>
      <c r="L17" s="42"/>
      <c r="M17" s="42"/>
    </row>
    <row r="22" spans="2:17" x14ac:dyDescent="0.3">
      <c r="B22" s="36" t="s">
        <v>686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2:17" x14ac:dyDescent="0.3">
      <c r="B23" s="20" t="str">
        <f>"Lo scostamento cumulativo a"&amp;IF(OR(Elaborazione!C1=4,Elaborazione!C1=8),"d "," ")&amp;TEXT(DATE(2024,Elaborazione!$C$1,30),"mmmm aaa")&amp;" è di "&amp;TEXT(E17,"#.##0.")&amp;" mila Euro"</f>
        <v>Lo scostamento cumulativo ad aprile 2024 è di -427 mila Euro</v>
      </c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2:17" x14ac:dyDescent="0.3">
      <c r="B24" s="20" t="s">
        <v>685</v>
      </c>
      <c r="H24" s="119" t="s">
        <v>687</v>
      </c>
      <c r="I24" s="119"/>
      <c r="J24" s="119"/>
      <c r="K24" s="119"/>
      <c r="L24" s="119"/>
      <c r="M24" s="119"/>
      <c r="N24" s="119"/>
      <c r="O24" s="119"/>
      <c r="P24" s="119"/>
      <c r="Q24" s="119"/>
    </row>
    <row r="25" spans="2:17" x14ac:dyDescent="0.3">
      <c r="B25" s="20" t="str">
        <f>IF(E17&lt;0,"negativo ","positivo ")&amp;"sono:"</f>
        <v>negativo sono:</v>
      </c>
      <c r="H25" s="117" t="str">
        <f>B27</f>
        <v>Marketing</v>
      </c>
      <c r="I25" s="117"/>
      <c r="K25" s="117" t="str">
        <f>B28</f>
        <v>Ricerca &amp; sviluppo</v>
      </c>
      <c r="L25" s="117"/>
      <c r="M25" s="117"/>
      <c r="N25" s="117"/>
      <c r="P25" s="117" t="str">
        <f>B29</f>
        <v>Risorse Umane</v>
      </c>
      <c r="Q25" s="117"/>
    </row>
    <row r="26" spans="2:17" x14ac:dyDescent="0.3">
      <c r="C26" s="51"/>
      <c r="H26" s="21" t="str">
        <f>INDEX(Elaborazione!$L$4:$L$13,MATCH(1,Elaborazione!$P$4:$P$13,0))</f>
        <v>Spese promozionali</v>
      </c>
      <c r="I26" s="35">
        <f>INDEX(Elaborazione!$O$4:$O$13,MATCH(1,Elaborazione!$P$4:$P$13,0))</f>
        <v>-152067.04987000005</v>
      </c>
      <c r="M26" s="21" t="str">
        <f>INDEX(Elaborazione!$L$17:$L$26,MATCH(1,Elaborazione!$P$17:$P$26,0))</f>
        <v>Consulenze Tecniche</v>
      </c>
      <c r="N26" s="35">
        <f>INDEX(Elaborazione!$O$17:$O$26,MATCH(1,Elaborazione!$P$17:$P$26,0))</f>
        <v>-216708.99218424244</v>
      </c>
      <c r="P26" s="21" t="str">
        <f>INDEX(Elaborazione!$L$30:$L$39,MATCH(1,Elaborazione!$P$30:$P$39,0))</f>
        <v>Spese generali</v>
      </c>
      <c r="Q26" s="35">
        <f>INDEX(Elaborazione!$O$30:$O$39,MATCH(1,Elaborazione!$P$30:$P$39,0))</f>
        <v>-35453.089620000028</v>
      </c>
    </row>
    <row r="27" spans="2:17" x14ac:dyDescent="0.3">
      <c r="B27" s="21" t="str">
        <f>Elaborazione!I4</f>
        <v>Marketing</v>
      </c>
      <c r="C27" s="60">
        <f>Elaborazione!J4</f>
        <v>-198377.90665966674</v>
      </c>
      <c r="H27" s="21" t="str">
        <f>INDEX(Elaborazione!$L$4:$L$13,MATCH(2,Elaborazione!$P$4:$P$13,0))</f>
        <v>Consulenze &amp; servizi</v>
      </c>
      <c r="I27" s="35">
        <f>INDEX(Elaborazione!$O$4:$O$13,MATCH(2,Elaborazione!$P$4:$P$13,0))</f>
        <v>-59947.806606666672</v>
      </c>
      <c r="M27" s="21" t="str">
        <f>INDEX(Elaborazione!$L$17:$L$26,MATCH(2,Elaborazione!$P$17:$P$26,0))</f>
        <v>Consulenze &amp; servizi</v>
      </c>
      <c r="N27" s="35">
        <f>INDEX(Elaborazione!$O$17:$O$26,MATCH(2,Elaborazione!$P$17:$P$26,0))</f>
        <v>-65054.839809999998</v>
      </c>
      <c r="P27" s="21" t="str">
        <f>INDEX(Elaborazione!$L$30:$L$39,MATCH(2,Elaborazione!$P$30:$P$39,0))</f>
        <v>Imposte e tasse</v>
      </c>
      <c r="Q27" s="35">
        <f>INDEX(Elaborazione!$O$30:$O$39,MATCH(2,Elaborazione!$P$30:$P$39,0))</f>
        <v>-25884.459669999993</v>
      </c>
    </row>
    <row r="28" spans="2:17" x14ac:dyDescent="0.3">
      <c r="B28" s="21" t="str">
        <f>Elaborazione!I5</f>
        <v>Ricerca &amp; sviluppo</v>
      </c>
      <c r="C28" s="60">
        <f>Elaborazione!J5</f>
        <v>-194898.59241424219</v>
      </c>
      <c r="D28" s="38"/>
      <c r="H28" s="21" t="str">
        <f>INDEX(Elaborazione!$L$4:$L$13,MATCH(3,Elaborazione!$P$4:$P$13,0))</f>
        <v>Allocazioni</v>
      </c>
      <c r="I28" s="35">
        <f>INDEX(Elaborazione!$O$4:$O$13,MATCH(3,Elaborazione!$P$4:$P$13,0))</f>
        <v>-7962.29</v>
      </c>
      <c r="M28" s="21" t="str">
        <f>INDEX(Elaborazione!$L$17:$L$26,MATCH(3,Elaborazione!$P$17:$P$26,0))</f>
        <v>Ammortamenti</v>
      </c>
      <c r="N28" s="35">
        <f>INDEX(Elaborazione!$O$17:$O$26,MATCH(3,Elaborazione!$P$17:$P$26,0))</f>
        <v>1.8000000000000001E-4</v>
      </c>
      <c r="P28" s="21" t="str">
        <f>INDEX(Elaborazione!$L$30:$L$39,MATCH(3,Elaborazione!$P$30:$P$39,0))</f>
        <v>Personale</v>
      </c>
      <c r="Q28" s="35">
        <f>INDEX(Elaborazione!$O$30:$O$39,MATCH(3,Elaborazione!$P$30:$P$39,0))</f>
        <v>-22792.479650000041</v>
      </c>
    </row>
    <row r="29" spans="2:17" x14ac:dyDescent="0.3">
      <c r="B29" s="37" t="str">
        <f>Elaborazione!I6</f>
        <v>Risorse Umane</v>
      </c>
      <c r="C29" s="60">
        <f>Elaborazione!J6</f>
        <v>-116039.48998900011</v>
      </c>
      <c r="H29" s="56" t="s">
        <v>666</v>
      </c>
      <c r="I29" s="57">
        <f>C27-SUM(I26:I28)</f>
        <v>21599.239816999994</v>
      </c>
      <c r="K29" s="34"/>
      <c r="L29" s="34"/>
      <c r="M29" s="56" t="s">
        <v>666</v>
      </c>
      <c r="N29" s="57">
        <f>C28-SUM(N26:N28)</f>
        <v>86865.239400000282</v>
      </c>
      <c r="P29" s="56" t="s">
        <v>666</v>
      </c>
      <c r="Q29" s="57">
        <f>C29-SUM(Q26:Q28)</f>
        <v>-31909.461049000049</v>
      </c>
    </row>
    <row r="30" spans="2:17" x14ac:dyDescent="0.3">
      <c r="H30" s="55" t="s">
        <v>657</v>
      </c>
      <c r="I30" s="58">
        <f>SUM(I26:I29)</f>
        <v>-198377.90665966674</v>
      </c>
      <c r="M30" s="55" t="s">
        <v>657</v>
      </c>
      <c r="N30" s="58">
        <f>SUM(N26:N29)</f>
        <v>-194898.59241424219</v>
      </c>
      <c r="P30" s="55" t="s">
        <v>657</v>
      </c>
      <c r="Q30" s="58">
        <f>SUM(Q26:Q29)</f>
        <v>-116039.48998900011</v>
      </c>
    </row>
    <row r="35" spans="7:15" ht="104.25" customHeight="1" x14ac:dyDescent="0.4">
      <c r="G35" s="86"/>
      <c r="H35" s="87" t="s">
        <v>690</v>
      </c>
      <c r="I35" s="76" t="s">
        <v>659</v>
      </c>
      <c r="J35" s="61" t="str">
        <f>INDEX(Elaborazione!$B$19:$B$28,MATCH(1,Elaborazione!$G$19:$G$28,0))</f>
        <v>Spese promozionali</v>
      </c>
      <c r="K35" s="61" t="str">
        <f>INDEX(Elaborazione!$B$19:$B$28,MATCH(2,Elaborazione!$G$19:$G$28,0))</f>
        <v>Consulenze &amp; servizi</v>
      </c>
      <c r="L35" s="61" t="str">
        <f>INDEX(Elaborazione!$B$19:$B$28,MATCH(3,Elaborazione!$G$19:$G$28,0))</f>
        <v>Consulenze Tecniche</v>
      </c>
      <c r="M35" s="61" t="s">
        <v>666</v>
      </c>
      <c r="N35" s="72" t="s">
        <v>657</v>
      </c>
      <c r="O35" s="76" t="s">
        <v>658</v>
      </c>
    </row>
    <row r="36" spans="7:15" x14ac:dyDescent="0.3">
      <c r="G36" s="83"/>
      <c r="H36" s="84" t="str">
        <f>B27</f>
        <v>Marketing</v>
      </c>
      <c r="I36" s="77">
        <f>INDEX(Elaborazione!$D$4:$D$15,MATCH(1,Elaborazione!$G$4:$G$15,0))</f>
        <v>2119808.44</v>
      </c>
      <c r="J36" s="62">
        <f>SUMIF(Dati!$I:$I,J$35&amp;$H36,Dati!$E:$E)</f>
        <v>-152067.05000000005</v>
      </c>
      <c r="K36" s="64">
        <f>SUMIF(Dati!$I:$I,K$35&amp;$H36,Dati!$E:$E)</f>
        <v>-59947.806666666678</v>
      </c>
      <c r="L36" s="64">
        <f>SUMIF(Dati!$I:$I,L$35&amp;$H36,Dati!$E:$E)</f>
        <v>8000</v>
      </c>
      <c r="M36" s="67">
        <f>C27-SUM(J36:L36)</f>
        <v>5636.9500069999776</v>
      </c>
      <c r="N36" s="73">
        <f>SUM(J36:M36)</f>
        <v>-198377.90665966674</v>
      </c>
      <c r="O36" s="88">
        <f>INDEX(Elaborazione!$C$4:$C$15,MATCH(1,Elaborazione!$G$4:$G$15,0))</f>
        <v>2318186.3466666667</v>
      </c>
    </row>
    <row r="37" spans="7:15" x14ac:dyDescent="0.3">
      <c r="G37" s="83"/>
      <c r="H37" s="84" t="str">
        <f>B28</f>
        <v>Ricerca &amp; sviluppo</v>
      </c>
      <c r="I37" s="78">
        <f>INDEX(Elaborazione!$D$4:$D$15,MATCH(2,Elaborazione!$G$4:$G$15,0))</f>
        <v>613314.00000000012</v>
      </c>
      <c r="J37" s="65">
        <f>SUMIF(Dati!$I:$I,J$35&amp;$H37,Dati!$E:$E)</f>
        <v>12012</v>
      </c>
      <c r="K37" s="66">
        <f>SUMIF(Dati!$I:$I,K$35&amp;$H37,Dati!$E:$E)</f>
        <v>-65054.84</v>
      </c>
      <c r="L37" s="66">
        <f>SUMIF(Dati!$I:$I,L$35&amp;$H37,Dati!$E:$E)</f>
        <v>-216708.99242424243</v>
      </c>
      <c r="M37" s="68">
        <f>C28-SUM(J37:L37)</f>
        <v>74853.240010000212</v>
      </c>
      <c r="N37" s="74">
        <f>SUM(J37:M37)</f>
        <v>-194898.59241424219</v>
      </c>
      <c r="O37" s="89">
        <f>INDEX(Elaborazione!$C$4:$C$15,MATCH(2,Elaborazione!$G$4:$G$15,0))</f>
        <v>808212.59242424229</v>
      </c>
    </row>
    <row r="38" spans="7:15" x14ac:dyDescent="0.3">
      <c r="G38" s="83"/>
      <c r="H38" s="84" t="str">
        <f>B29</f>
        <v>Risorse Umane</v>
      </c>
      <c r="I38" s="78">
        <f>INDEX(Elaborazione!$D$4:$D$15,MATCH(3,Elaborazione!$G$4:$G$15,0))</f>
        <v>493394.54999999993</v>
      </c>
      <c r="J38" s="65">
        <f>SUMIF(Dati!$I:$I,J$35&amp;$H38,Dati!$E:$E)</f>
        <v>0</v>
      </c>
      <c r="K38" s="66">
        <f>SUMIF(Dati!$I:$I,K$35&amp;$H38,Dati!$E:$E)</f>
        <v>-6502.11</v>
      </c>
      <c r="L38" s="66">
        <f>SUMIF(Dati!$I:$I,L$35&amp;$H38,Dati!$E:$E)</f>
        <v>0</v>
      </c>
      <c r="M38" s="68">
        <f>C29-SUM(J38:L38)</f>
        <v>-109537.37998900011</v>
      </c>
      <c r="N38" s="74">
        <f>SUM(J38:M38)</f>
        <v>-116039.48998900011</v>
      </c>
      <c r="O38" s="89">
        <f>INDEX(Elaborazione!$C$4:$C$15,MATCH(3,Elaborazione!$G$4:$G$15,0))</f>
        <v>609434.04</v>
      </c>
    </row>
    <row r="39" spans="7:15" x14ac:dyDescent="0.3">
      <c r="G39" s="83"/>
      <c r="H39" s="85" t="s">
        <v>666</v>
      </c>
      <c r="I39" s="79">
        <f>D17-SUM(I36:I38)</f>
        <v>6203235.4800000023</v>
      </c>
      <c r="J39" s="69">
        <f>SUMIF(Dati!$I:$I,J$35&amp;"*",Dati!$E:$E)-SUM(J36:J38)</f>
        <v>-206050.82999999996</v>
      </c>
      <c r="K39" s="70">
        <f>SUMIF(Dati!$I:$I,K$35&amp;"*",Dati!$E:$E)-SUM(K36:K38)</f>
        <v>-77896.610000000044</v>
      </c>
      <c r="L39" s="70">
        <f>SUMIF(Dati!$I:$I,L$35&amp;"*",Dati!$E:$E)-SUM(L36:L38)</f>
        <v>81574.899999999994</v>
      </c>
      <c r="M39" s="71">
        <f>(E17-SUM(N36:N38))-SUM(J39:L39)</f>
        <v>284908.09460432176</v>
      </c>
      <c r="N39" s="74">
        <f>SUM(J39:M39)</f>
        <v>82535.554604321747</v>
      </c>
      <c r="O39" s="90">
        <f>C17-SUM(O36:O38)</f>
        <v>6120699.9253676813</v>
      </c>
    </row>
    <row r="40" spans="7:15" x14ac:dyDescent="0.3">
      <c r="G40" s="83"/>
      <c r="H40" s="63" t="s">
        <v>657</v>
      </c>
      <c r="I40" s="80">
        <f>SUM(I36:I39)</f>
        <v>9429752.4700000025</v>
      </c>
      <c r="J40" s="81">
        <f>SUM(J36:J39)</f>
        <v>-346105.88</v>
      </c>
      <c r="K40" s="82">
        <f>SUM(K36:K39)</f>
        <v>-209401.3666666667</v>
      </c>
      <c r="L40" s="82">
        <f>SUM(L36:L39)</f>
        <v>-127134.09242424244</v>
      </c>
      <c r="M40" s="82">
        <f>SUM(M36:M39)</f>
        <v>255860.90463232185</v>
      </c>
      <c r="N40" s="75">
        <f>SUM(J40:M40)</f>
        <v>-426780.43445858726</v>
      </c>
      <c r="O40" s="91">
        <f>SUM(O36:O39)</f>
        <v>9856532.9044585899</v>
      </c>
    </row>
  </sheetData>
  <mergeCells count="10">
    <mergeCell ref="B3:Q3"/>
    <mergeCell ref="G6:H6"/>
    <mergeCell ref="G13:H13"/>
    <mergeCell ref="G7:G12"/>
    <mergeCell ref="H25:I25"/>
    <mergeCell ref="K25:N25"/>
    <mergeCell ref="P25:Q25"/>
    <mergeCell ref="H23:Q23"/>
    <mergeCell ref="H24:Q24"/>
    <mergeCell ref="O13:Q13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6F7B-303E-4076-95F1-A5C2D0BE8DAB}">
  <sheetPr>
    <pageSetUpPr fitToPage="1"/>
  </sheetPr>
  <dimension ref="A1:P17"/>
  <sheetViews>
    <sheetView showGridLines="0" zoomScale="95" workbookViewId="0">
      <selection activeCell="G6" sqref="G6:H13"/>
    </sheetView>
  </sheetViews>
  <sheetFormatPr defaultColWidth="9.1796875" defaultRowHeight="13" x14ac:dyDescent="0.3"/>
  <cols>
    <col min="1" max="1" width="4.26953125" style="20" customWidth="1"/>
    <col min="2" max="2" width="23.1796875" style="20" bestFit="1" customWidth="1"/>
    <col min="3" max="5" width="8.1796875" style="20" customWidth="1"/>
    <col min="6" max="6" width="2.26953125" style="20" customWidth="1"/>
    <col min="7" max="7" width="17.453125" style="20" bestFit="1" customWidth="1"/>
    <col min="8" max="8" width="8.1796875" style="20" customWidth="1"/>
    <col min="9" max="9" width="9" style="20" bestFit="1" customWidth="1"/>
    <col min="10" max="10" width="6.26953125" style="20" bestFit="1" customWidth="1"/>
    <col min="11" max="11" width="6.453125" style="20" bestFit="1" customWidth="1"/>
    <col min="12" max="12" width="6.81640625" style="20" customWidth="1"/>
    <col min="13" max="13" width="6.26953125" style="20" customWidth="1"/>
    <col min="14" max="16" width="10" style="20" customWidth="1"/>
    <col min="17" max="16384" width="9.1796875" style="20"/>
  </cols>
  <sheetData>
    <row r="1" spans="1:16" x14ac:dyDescent="0.3">
      <c r="B1" s="110" t="str">
        <f>"Mese: "&amp;TEXT(DATE(2024,Elaborazione!C1,1),"mmm-aa")</f>
        <v>Mese: apr-24</v>
      </c>
      <c r="C1" s="22"/>
    </row>
    <row r="2" spans="1:16" ht="4.5" customHeight="1" x14ac:dyDescent="0.3"/>
    <row r="3" spans="1:16" ht="19.5" thickBot="1" x14ac:dyDescent="0.45">
      <c r="B3" s="115" t="s">
        <v>672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5" spans="1:16" x14ac:dyDescent="0.3">
      <c r="B5" s="52" t="s">
        <v>591</v>
      </c>
      <c r="C5" s="53" t="s">
        <v>658</v>
      </c>
      <c r="D5" s="53" t="s">
        <v>659</v>
      </c>
      <c r="E5" s="54" t="s">
        <v>674</v>
      </c>
      <c r="G5" s="39"/>
      <c r="H5" s="40" t="s">
        <v>676</v>
      </c>
      <c r="I5" s="40"/>
      <c r="J5" s="40"/>
      <c r="K5" s="40"/>
      <c r="L5" s="40"/>
    </row>
    <row r="6" spans="1:16" x14ac:dyDescent="0.3">
      <c r="G6" s="122" t="s">
        <v>658</v>
      </c>
      <c r="H6" s="41">
        <f>C17</f>
        <v>9856532.9044585899</v>
      </c>
      <c r="I6" s="41"/>
      <c r="J6" s="41"/>
      <c r="K6" s="41"/>
      <c r="L6" s="41"/>
    </row>
    <row r="7" spans="1:16" x14ac:dyDescent="0.3">
      <c r="A7" s="23">
        <v>1</v>
      </c>
      <c r="B7" s="21" t="str">
        <f>INDEX(Elaborazione!$B$4:$B$15,MATCH(C7,Elaborazione!$C$4:$C$15,0))</f>
        <v>Vendite US</v>
      </c>
      <c r="C7" s="24">
        <f>LARGE(Elaborazione!C$4:C$15,$A7)</f>
        <v>3471504.5253676805</v>
      </c>
      <c r="D7" s="24">
        <f>INDEX(Elaborazione!$D$4:$D$15,MATCH(C7,Elaborazione!$C$4:$C$15,0))</f>
        <v>3577123.7100000023</v>
      </c>
      <c r="E7" s="24">
        <f>D7-C7</f>
        <v>105619.18463232182</v>
      </c>
      <c r="G7" s="114" t="str">
        <f>B7</f>
        <v>Vendite US</v>
      </c>
      <c r="H7" s="41">
        <f>E7</f>
        <v>105619.18463232182</v>
      </c>
      <c r="I7" s="41"/>
      <c r="J7" s="41"/>
      <c r="K7" s="41"/>
      <c r="L7" s="41"/>
    </row>
    <row r="8" spans="1:16" x14ac:dyDescent="0.3">
      <c r="A8" s="23">
        <v>2</v>
      </c>
      <c r="B8" s="21" t="str">
        <f>INDEX(Elaborazione!$B$4:$B$15,MATCH(C8,Elaborazione!$C$4:$C$15,0))</f>
        <v>Marketing</v>
      </c>
      <c r="C8" s="24">
        <f>LARGE(Elaborazione!C$4:C$15,$A8)</f>
        <v>2318186.3466666667</v>
      </c>
      <c r="D8" s="24">
        <f>INDEX(Elaborazione!$D$4:$D$15,MATCH(C8,Elaborazione!$C$4:$C$15,0))</f>
        <v>2119808.44</v>
      </c>
      <c r="E8" s="24">
        <f>D8-C8</f>
        <v>-198377.90666666673</v>
      </c>
      <c r="G8" s="114" t="str">
        <f>B8</f>
        <v>Marketing</v>
      </c>
      <c r="H8" s="41">
        <f>E8</f>
        <v>-198377.90666666673</v>
      </c>
      <c r="I8" s="41"/>
      <c r="J8" s="41"/>
      <c r="K8" s="41"/>
      <c r="L8" s="41"/>
    </row>
    <row r="9" spans="1:16" x14ac:dyDescent="0.3">
      <c r="A9" s="23">
        <v>3</v>
      </c>
      <c r="B9" s="21" t="str">
        <f>INDEX(Elaborazione!$B$4:$B$15,MATCH(C9,Elaborazione!$C$4:$C$15,0))</f>
        <v>Pianificazione strategica</v>
      </c>
      <c r="C9" s="24">
        <f>LARGE(Elaborazione!C$4:C$15,$A9)</f>
        <v>942895.25999999989</v>
      </c>
      <c r="D9" s="24">
        <f>INDEX(Elaborazione!$D$4:$D$15,MATCH(C9,Elaborazione!$C$4:$C$15,0))</f>
        <v>976829.76000000024</v>
      </c>
      <c r="E9" s="24">
        <f>D9-C9</f>
        <v>33934.500000000349</v>
      </c>
      <c r="G9" s="114" t="str">
        <f>B9</f>
        <v>Pianificazione strategica</v>
      </c>
      <c r="H9" s="41">
        <f>E9</f>
        <v>33934.500000000349</v>
      </c>
      <c r="I9" s="41"/>
      <c r="J9" s="41"/>
      <c r="K9" s="41"/>
      <c r="L9" s="41"/>
    </row>
    <row r="10" spans="1:16" x14ac:dyDescent="0.3">
      <c r="A10" s="23">
        <v>4</v>
      </c>
      <c r="B10" s="21" t="str">
        <f>INDEX(Elaborazione!$B$4:$B$15,MATCH(C10,Elaborazione!$C$4:$C$15,0))</f>
        <v>Ricerca &amp; sviluppo</v>
      </c>
      <c r="C10" s="24">
        <f>LARGE(Elaborazione!C$4:C$15,$A10)</f>
        <v>808212.59242424229</v>
      </c>
      <c r="D10" s="24">
        <f>INDEX(Elaborazione!$D$4:$D$15,MATCH(C10,Elaborazione!$C$4:$C$15,0))</f>
        <v>613314.00000000012</v>
      </c>
      <c r="E10" s="24">
        <f>D10-C10</f>
        <v>-194898.59242424218</v>
      </c>
      <c r="G10" s="114" t="str">
        <f>B10</f>
        <v>Ricerca &amp; sviluppo</v>
      </c>
      <c r="H10" s="41">
        <f>E10</f>
        <v>-194898.59242424218</v>
      </c>
      <c r="I10" s="41"/>
      <c r="J10" s="41"/>
      <c r="K10" s="41"/>
      <c r="L10" s="41"/>
      <c r="M10" s="32"/>
    </row>
    <row r="11" spans="1:16" x14ac:dyDescent="0.3">
      <c r="A11" s="23">
        <v>5</v>
      </c>
      <c r="B11" s="21" t="str">
        <f>INDEX(Elaborazione!$B$4:$B$15,MATCH(C11,Elaborazione!$C$4:$C$15,0))</f>
        <v>Risorse Umane</v>
      </c>
      <c r="C11" s="25">
        <f>LARGE(Elaborazione!C$4:C$15,$A11)</f>
        <v>609434.04</v>
      </c>
      <c r="D11" s="25">
        <f>INDEX(Elaborazione!$D$4:$D$15,MATCH(C11,Elaborazione!$C$4:$C$15,0))</f>
        <v>493394.54999999993</v>
      </c>
      <c r="E11" s="25">
        <f>D11-C11</f>
        <v>-116039.49000000011</v>
      </c>
      <c r="G11" s="114" t="str">
        <f>B11</f>
        <v>Risorse Umane</v>
      </c>
      <c r="H11" s="41">
        <f>E11</f>
        <v>-116039.49000000011</v>
      </c>
      <c r="I11" s="41"/>
      <c r="J11" s="41"/>
      <c r="K11" s="41"/>
      <c r="L11" s="41"/>
    </row>
    <row r="12" spans="1:16" x14ac:dyDescent="0.3">
      <c r="B12" s="21"/>
      <c r="G12" s="114" t="str">
        <f>B15</f>
        <v>Altri dipartimenti</v>
      </c>
      <c r="H12" s="41">
        <f>E15</f>
        <v>-57018.13000000047</v>
      </c>
      <c r="I12" s="41"/>
      <c r="J12" s="41"/>
      <c r="K12" s="41"/>
      <c r="L12" s="41"/>
    </row>
    <row r="13" spans="1:16" ht="15.5" x14ac:dyDescent="0.35">
      <c r="B13" s="30" t="s">
        <v>675</v>
      </c>
      <c r="C13" s="27">
        <f>SUM(C7:C11)</f>
        <v>8150232.7644585883</v>
      </c>
      <c r="D13" s="27">
        <f>SUM(D7:D11)</f>
        <v>7780470.4600000018</v>
      </c>
      <c r="E13" s="27">
        <f>SUM(E7:E11)</f>
        <v>-369762.30445858685</v>
      </c>
      <c r="G13" s="122" t="s">
        <v>659</v>
      </c>
      <c r="H13" s="41">
        <f>SUM(H6:H12)</f>
        <v>9429752.4700000025</v>
      </c>
      <c r="I13" s="39"/>
      <c r="J13" s="41"/>
      <c r="K13" s="41"/>
      <c r="L13" s="39"/>
    </row>
    <row r="14" spans="1:16" x14ac:dyDescent="0.3">
      <c r="B14" s="21"/>
      <c r="G14" s="42"/>
      <c r="H14" s="42"/>
      <c r="I14" s="42"/>
      <c r="J14" s="42"/>
      <c r="K14" s="42"/>
      <c r="L14" s="42"/>
    </row>
    <row r="15" spans="1:16" ht="13.5" thickBot="1" x14ac:dyDescent="0.35">
      <c r="B15" s="21" t="s">
        <v>673</v>
      </c>
      <c r="C15" s="26">
        <f>Elaborazione!C16-C13</f>
        <v>1706300.1400000015</v>
      </c>
      <c r="D15" s="26">
        <f>Elaborazione!D16-D13</f>
        <v>1649282.0100000007</v>
      </c>
      <c r="E15" s="26">
        <f>Elaborazione!E16-E13</f>
        <v>-57018.13000000047</v>
      </c>
      <c r="G15" s="42"/>
      <c r="H15" s="42"/>
      <c r="I15" s="42"/>
      <c r="J15" s="42"/>
      <c r="K15" s="42"/>
      <c r="L15" s="42"/>
    </row>
    <row r="16" spans="1:16" ht="13.5" thickTop="1" x14ac:dyDescent="0.3">
      <c r="B16" s="21"/>
      <c r="G16" s="42"/>
      <c r="H16" s="42"/>
      <c r="I16" s="42"/>
      <c r="J16" s="42"/>
      <c r="K16" s="42"/>
      <c r="L16" s="42"/>
      <c r="O16" s="33"/>
    </row>
    <row r="17" spans="2:12" ht="15.5" x14ac:dyDescent="0.35">
      <c r="B17" s="31" t="s">
        <v>657</v>
      </c>
      <c r="C17" s="28">
        <f>SUM(C13:C15)</f>
        <v>9856532.9044585899</v>
      </c>
      <c r="D17" s="28">
        <f>SUM(D13:D15)</f>
        <v>9429752.4700000025</v>
      </c>
      <c r="E17" s="28">
        <f>SUM(E13:E15)</f>
        <v>-426780.43445858732</v>
      </c>
      <c r="G17" s="42"/>
      <c r="H17" s="42"/>
      <c r="I17" s="42"/>
      <c r="J17" s="42"/>
      <c r="K17" s="42"/>
      <c r="L17" s="42"/>
    </row>
  </sheetData>
  <mergeCells count="1">
    <mergeCell ref="B3:P3"/>
  </mergeCells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Elaborazione</vt:lpstr>
      <vt:lpstr>Report</vt:lpstr>
      <vt:lpstr>waterfall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Gfloria</dc:creator>
  <cp:lastModifiedBy>gianclaudio</cp:lastModifiedBy>
  <cp:lastPrinted>2008-05-05T12:58:40Z</cp:lastPrinted>
  <dcterms:created xsi:type="dcterms:W3CDTF">2005-04-06T11:14:17Z</dcterms:created>
  <dcterms:modified xsi:type="dcterms:W3CDTF">2021-10-24T13:21:43Z</dcterms:modified>
</cp:coreProperties>
</file>